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tabRatio="771" activeTab="1"/>
  </bookViews>
  <sheets>
    <sheet name="Локальная смета" sheetId="1" r:id="rId1"/>
    <sheet name="Локальный ресурсный смет.расчёт" sheetId="2" r:id="rId2"/>
  </sheets>
  <definedNames>
    <definedName name="_xlnm.Print_Titles" localSheetId="0">'Локальная смета'!$27:$27</definedName>
    <definedName name="_xlnm.Print_Titles" localSheetId="1">'Локальный ресурсный смет.расчёт'!$23:$23</definedName>
    <definedName name="_xlnm.Print_Area" localSheetId="1">'Локальный ресурсный смет.расчёт'!$A$1:$N$118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YuKazaeva</author>
    <author>Сергей</author>
    <author>Alex</author>
    <author>Alex Sosedko</author>
    <author>onikitina</author>
    <author>Соседко А.Н.</author>
  </authors>
  <commentList>
    <comment ref="A6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8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9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1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2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J15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9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7" authorId="2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27" authorId="2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D27" authorId="4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27" authorId="4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7" authorId="4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7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
&lt;Сумма НР по позиции для БИМ&gt;
&lt;Сумма СП по позиции для БИМ&gt;</t>
        </r>
      </text>
    </comment>
    <comment ref="H27" authorId="3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7" authorId="3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7" authorId="2">
      <text>
        <r>
          <rPr>
            <sz val="8"/>
            <rFont val="Tahoma"/>
            <family val="2"/>
          </rPr>
          <t xml:space="preserve"> &lt;ИТОГО ПЗ по позиции в текущих ценах&gt;</t>
        </r>
      </text>
    </comment>
    <comment ref="K27" authorId="2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L27" authorId="4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O27" authorId="2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P27" authorId="2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Q27" authorId="2">
      <text>
        <r>
          <rPr>
            <sz val="8"/>
            <rFont val="Tahoma"/>
            <family val="2"/>
          </rPr>
          <t xml:space="preserve"> &lt;Сумма НР по позиции при расчете в текущих ценах (ресурсный расчет)&gt;</t>
        </r>
      </text>
    </comment>
    <comment ref="R27" authorId="2">
      <text>
        <r>
          <rPr>
            <sz val="8"/>
            <rFont val="Tahoma"/>
            <family val="2"/>
          </rPr>
          <t xml:space="preserve"> &lt;Сумма СП по позиции при расчете в текущих ценах (ресурсный расчет)&gt;</t>
        </r>
      </text>
    </comment>
    <comment ref="S27" authorId="2">
      <text>
        <r>
          <rPr>
            <sz val="8"/>
            <rFont val="Tahoma"/>
            <family val="2"/>
          </rPr>
          <t xml:space="preserve"> &lt;К-ты к НР по позиции для рес.расч.&gt;</t>
        </r>
      </text>
    </comment>
    <comment ref="T27" authorId="4">
      <text>
        <r>
          <rPr>
            <b/>
            <sz val="8"/>
            <rFont val="Tahoma"/>
            <family val="2"/>
          </rPr>
          <t xml:space="preserve"> &lt;К-ты к СП по позиции для рес.расч.&gt;</t>
        </r>
      </text>
    </comment>
    <comment ref="U27" authorId="2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A154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156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G15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9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H111" authorId="2">
      <text>
        <r>
          <rPr>
            <sz val="8"/>
            <rFont val="Tahoma"/>
            <family val="2"/>
          </rPr>
          <t xml:space="preserve"> &lt;З/п основных рабочих (итоги)&gt;
_____
&lt;Материалы (итоги)&gt;</t>
        </r>
      </text>
    </comment>
    <comment ref="I111" authorId="2">
      <text>
        <r>
          <rPr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J111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K111" authorId="2">
      <text>
        <r>
          <rPr>
            <sz val="8"/>
            <rFont val="Tahoma"/>
            <family val="2"/>
          </rPr>
          <t xml:space="preserve"> &lt;З/п основных рабочих в тек.ценах (итоги)&gt;
_____
&lt;Материалы в тек.ценах (итоги)&gt;</t>
        </r>
      </text>
    </comment>
    <comment ref="U111" authorId="2">
      <text>
        <r>
          <rPr>
            <sz val="8"/>
            <rFont val="Tahoma"/>
            <family val="2"/>
          </rPr>
          <t xml:space="preserve"> &lt;Эксплуатация машин в тек.ценах (итоги)&gt;
_____
&lt;З/п машинистов в тек.ценах (итоги)&gt;</t>
        </r>
      </text>
    </comment>
    <comment ref="A111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22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J16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6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7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7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B27" authorId="2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</t>
        </r>
      </text>
    </comment>
    <comment ref="V18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V19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W18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W19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111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2" authorId="2">
      <text>
        <r>
          <rPr>
            <sz val="8"/>
            <rFont val="Tahoma"/>
            <family val="2"/>
          </rPr>
          <t xml:space="preserve">   /&lt;Заказчик&gt;/</t>
        </r>
      </text>
    </comment>
    <comment ref="H2" authorId="2">
      <text>
        <r>
          <rPr>
            <sz val="8"/>
            <rFont val="Tahoma"/>
            <family val="2"/>
          </rPr>
          <t xml:space="preserve">  /&lt;Подрядчик&gt;/</t>
        </r>
      </text>
    </comment>
    <comment ref="M27" authorId="6">
      <text>
        <r>
          <rPr>
            <sz val="8"/>
            <rFont val="Tahoma"/>
            <family val="2"/>
          </rPr>
          <t xml:space="preserve"> &lt;Нормы НР по позиции при рес.методе&gt;</t>
        </r>
      </text>
    </comment>
    <comment ref="N27" authorId="6">
      <text>
        <r>
          <rPr>
            <sz val="8"/>
            <rFont val="Tahoma"/>
            <family val="2"/>
          </rPr>
          <t xml:space="preserve"> &lt;Нормы СП по позиции при рес.методе&gt;</t>
        </r>
      </text>
    </comment>
  </commentList>
</comments>
</file>

<file path=xl/comments2.xml><?xml version="1.0" encoding="utf-8"?>
<comments xmlns="http://schemas.openxmlformats.org/spreadsheetml/2006/main">
  <authors>
    <author>&lt;&gt;</author>
    <author>YuKazaeva</author>
    <author>Сергей</author>
    <author>Alex</author>
    <author>onikitina</author>
  </authors>
  <commentList>
    <comment ref="A2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4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5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7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8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G11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1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5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J15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3" authorId="2">
      <text>
        <r>
          <rPr>
            <sz val="8"/>
            <rFont val="Tahoma"/>
            <family val="2"/>
          </rPr>
          <t xml:space="preserve"> &lt;Номер ресурса п.п.&gt;</t>
        </r>
      </text>
    </comment>
    <comment ref="B23" authorId="2">
      <text>
        <r>
          <rPr>
            <sz val="8"/>
            <rFont val="Tahoma"/>
            <family val="2"/>
          </rPr>
          <t xml:space="preserve"> &lt;Код ресурса&gt;</t>
        </r>
      </text>
    </comment>
    <comment ref="C23" authorId="2">
      <text>
        <r>
          <rPr>
            <sz val="8"/>
            <rFont val="Tahoma"/>
            <family val="2"/>
          </rPr>
          <t xml:space="preserve"> &lt;Наименование ресурса &gt;</t>
        </r>
      </text>
    </comment>
    <comment ref="D23" authorId="2">
      <text>
        <r>
          <rPr>
            <sz val="8"/>
            <rFont val="Tahoma"/>
            <family val="2"/>
          </rPr>
          <t xml:space="preserve"> &lt;Единица измерения ресурса&gt;
&lt;Количество машиночасов на единицу по позиции&gt;</t>
        </r>
      </text>
    </comment>
    <comment ref="E23" authorId="2">
      <text>
        <r>
          <rPr>
            <sz val="8"/>
            <rFont val="Tahoma"/>
            <family val="2"/>
          </rPr>
          <t xml:space="preserve"> &lt;Общее количество ресурса&gt;</t>
        </r>
      </text>
    </comment>
    <comment ref="F23" authorId="2">
      <text>
        <r>
          <rPr>
            <sz val="8"/>
            <rFont val="Tahoma"/>
            <family val="2"/>
          </rPr>
          <t xml:space="preserve"> &lt;Сметная базисная цена ресурса (на ед. измерения)&gt;</t>
        </r>
      </text>
    </comment>
    <comment ref="G23" authorId="2">
      <text>
        <r>
          <rPr>
            <sz val="8"/>
            <rFont val="Tahoma"/>
            <family val="2"/>
          </rPr>
          <t xml:space="preserve"> &lt;Сметная базисная цена ресурса (на физ. объем)&gt;</t>
        </r>
      </text>
    </comment>
    <comment ref="J23" authorId="2">
      <text>
        <r>
          <rPr>
            <sz val="8"/>
            <rFont val="Tahoma"/>
            <family val="2"/>
          </rPr>
          <t xml:space="preserve"> &lt;Сметная текущая цена ресурса (на ед. измерения)&gt;</t>
        </r>
      </text>
    </comment>
    <comment ref="K23" authorId="2">
      <text>
        <r>
          <rPr>
            <sz val="8"/>
            <rFont val="Tahoma"/>
            <family val="2"/>
          </rPr>
          <t xml:space="preserve"> &lt;Сметная текущая цена ресурса (на физ. объем)&gt;</t>
        </r>
      </text>
    </comment>
    <comment ref="M23" authorId="1">
      <text>
        <r>
          <rPr>
            <b/>
            <sz val="8"/>
            <rFont val="Tahoma"/>
            <family val="2"/>
          </rPr>
          <t xml:space="preserve"> =IF(ISNUMBER(R[0]C[-2]/R[0]C[-6]),IF(NOT(R[0]C[-2]/R[0]C[-6]=0),R[0]C[-2]/R[0]C[-6], " "), " ")&lt;Пустой идентификатор&gt;</t>
        </r>
      </text>
    </comment>
    <comment ref="N23" authorId="2">
      <text>
        <r>
          <rPr>
            <sz val="8"/>
            <rFont val="Tahoma"/>
            <family val="2"/>
          </rPr>
          <t xml:space="preserve"> &lt;Обоснование текущей цены ресурса&gt;</t>
        </r>
      </text>
    </comment>
    <comment ref="A115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117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A101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K101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M101" authorId="3">
      <text>
        <r>
          <rPr>
            <b/>
            <sz val="8"/>
            <rFont val="Tahoma"/>
            <family val="2"/>
          </rPr>
          <t xml:space="preserve"> =IF(ISNUMBER(INDIRECT("K" &amp; ROW())/INDIRECT("G" &amp; ROW())),INDIRECT("K" &amp; ROW())/INDIRECT("G" &amp; ROW()), " ")&lt;Пустой идентификатор&gt;</t>
        </r>
      </text>
    </comment>
    <comment ref="N101" authorId="1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G12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J12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3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3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L18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L16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7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4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L15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H23" authorId="2">
      <text>
        <r>
          <rPr>
            <sz val="8"/>
            <rFont val="Tahoma"/>
            <family val="2"/>
          </rPr>
          <t xml:space="preserve"> &lt;Оптовая цена единицы&gt;</t>
        </r>
      </text>
    </comment>
    <comment ref="I23" authorId="2">
      <text>
        <r>
          <rPr>
            <sz val="8"/>
            <rFont val="Tahoma"/>
            <family val="2"/>
          </rPr>
          <t xml:space="preserve"> &lt;Оптовая цена всего&gt;</t>
        </r>
      </text>
    </comment>
    <comment ref="O14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P14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O15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P15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101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<sst xmlns="http://schemas.openxmlformats.org/spreadsheetml/2006/main" count="722" uniqueCount="478">
  <si>
    <t>Код ресурса</t>
  </si>
  <si>
    <t>Всего</t>
  </si>
  <si>
    <t xml:space="preserve">ЛОКАЛЬНАЯ СМЕТА 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</si>
  <si>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</si>
  <si>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</si>
  <si>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</si>
  <si>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</si>
  <si>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</si>
  <si>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</si>
  <si>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</si>
  <si>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</si>
  <si>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</si>
  <si>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</si>
  <si>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</si>
  <si>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</si>
  <si>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</si>
  <si>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</si>
  <si>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</si>
  <si>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</si>
  <si>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</si>
  <si>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</si>
  <si>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</si>
  <si>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</si>
  <si>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</si>
  <si>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</si>
  <si>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</si>
  <si>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</si>
  <si>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</si>
  <si>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</si>
  <si>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</si>
  <si>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</si>
  <si>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</si>
  <si>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</si>
  <si>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</si>
  <si>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>в т.ч. оборудование</t>
  </si>
  <si>
    <t>монтажных работ</t>
  </si>
  <si>
    <t xml:space="preserve">ЛОКАЛЬНЫЙ РЕСУРСНЫЙ СМЕТНЫЙ РАСЧЕТ </t>
  </si>
  <si>
    <t xml:space="preserve">                                   ТС в лотках. Протяженность 62м</t>
  </si>
  <si>
    <t xml:space="preserve">                                   Труба Д 100мм. Длина 62 х2=124м</t>
  </si>
  <si>
    <t>ТЕР01-01-003-14
Разработка грунта в отвал экскаваторами «драглайн» или «обратная лопата» с ковшом вместимостью: 0,5 (0,5-0,63) м3, группа грунтов 2
1000 м3 грунта</t>
  </si>
  <si>
    <t>3631,75
_____
481,74</t>
  </si>
  <si>
    <t>589
91
41</t>
  </si>
  <si>
    <t>568
_____
75</t>
  </si>
  <si>
    <t>Р</t>
  </si>
  <si>
    <t>(0.85*0.8)</t>
  </si>
  <si>
    <t>3336
_____
948</t>
  </si>
  <si>
    <t>ТЕР01-02-057-02
Разработка грунта вручную в траншеях глубиной до 2 м без креплений с откосами, группа грунтов: 2
100 м3 грунта</t>
  </si>
  <si>
    <t>73
58
28</t>
  </si>
  <si>
    <t>ТЕР01-01-033-02
Засыпка траншей и котлованов с перемещением грунта до 5 м бульдозерами мощностью: 59 кВт (80 л.с.), группа грунтов 2
1000 м3 грунта</t>
  </si>
  <si>
    <t>633,41
_____
124,36</t>
  </si>
  <si>
    <t>102
19
9</t>
  </si>
  <si>
    <t>102
_____
20</t>
  </si>
  <si>
    <t>881
_____
252</t>
  </si>
  <si>
    <t>ТЕРр66-11-1
Очистка проходных и полупроходных каналов: от сухого ила и грязи, расстояние до 4 м при снятых трубах, глубина очистки до 2 м
1 м3 ила, грязи</t>
  </si>
  <si>
    <t>269
199
135</t>
  </si>
  <si>
    <t>ТЕР07-06-002-07
Демонтаж плит перекрытий каналов площадью: до 5 м2 к=0,8
100 шт. сборных конструкций</t>
  </si>
  <si>
    <t>4999,64
_____
761,11</t>
  </si>
  <si>
    <t>1289
519
288</t>
  </si>
  <si>
    <t>1050
_____
160</t>
  </si>
  <si>
    <t>3768
_____
288</t>
  </si>
  <si>
    <t>7732
_____
2515</t>
  </si>
  <si>
    <t>ТЕР07-06-002-07
Устройство плит перекрытий каналов площадью: до 5 м2
100 шт. сборных конструкций</t>
  </si>
  <si>
    <t>1424,9
_____
319,77</t>
  </si>
  <si>
    <t>6249,55
_____
951,39</t>
  </si>
  <si>
    <t>1679
649
361</t>
  </si>
  <si>
    <t>299
_____
68</t>
  </si>
  <si>
    <t>1312
_____
200</t>
  </si>
  <si>
    <t>ТССЦ-403-8412
Плита перекрытия П5-8 /бетон В15 (М200), объем 0,16 м3, расход ар-ры 11 кг/ (серия 3.006.1-2.87 вып.2)-30%
шт.</t>
  </si>
  <si>
    <t xml:space="preserve">
_____
324,86</t>
  </si>
  <si>
    <t xml:space="preserve">
_____
1949</t>
  </si>
  <si>
    <t xml:space="preserve">
_____
6975</t>
  </si>
  <si>
    <t>М</t>
  </si>
  <si>
    <t xml:space="preserve">                                   ТС.Длина 62мх2=124м.   2Д100мм</t>
  </si>
  <si>
    <t>ТЕРр66-16-3
Демонтаж трубопроводов в непроходных каналах краном диаметром труб: до 100 мм
100 м трубопровода</t>
  </si>
  <si>
    <t>378,38
_____
14,25</t>
  </si>
  <si>
    <t>283,03
_____
31,68</t>
  </si>
  <si>
    <t>838
549
345</t>
  </si>
  <si>
    <t>469
_____
18</t>
  </si>
  <si>
    <t>351
_____
39</t>
  </si>
  <si>
    <t>5911
_____
123</t>
  </si>
  <si>
    <t>2091
_____
495</t>
  </si>
  <si>
    <t>ТЕР24-01-002-04
Прокладка трубопроводов в непроходном канале при условном давлении 1,6 МПа, температуре 150°С, диаметр труб: 100 мм
1 км трубопровода</t>
  </si>
  <si>
    <t>6458,1
_____
5726,21</t>
  </si>
  <si>
    <t>13789,92
_____
1126,69</t>
  </si>
  <si>
    <t>3221
1223
712</t>
  </si>
  <si>
    <t>801
_____
710</t>
  </si>
  <si>
    <t>1710
_____
140</t>
  </si>
  <si>
    <t>10081
_____
4591</t>
  </si>
  <si>
    <t>8284
_____
1759</t>
  </si>
  <si>
    <t>ТССЦ-103-0162
Трубы стальные электросварные прямошовные со снятой фаской из стали марок БСт2кп-БСт4кп и БСт2пс-БСт4пс наружный диаметр 108 мм, толщина стенки 4,5 мм
м</t>
  </si>
  <si>
    <t xml:space="preserve">
_____
75,1</t>
  </si>
  <si>
    <t xml:space="preserve">
_____
9312</t>
  </si>
  <si>
    <t xml:space="preserve">
_____
60190</t>
  </si>
  <si>
    <t>ТЕР24-01-032-03
Установка задвижек или клапанов стальных для горячей воды и пара диаметром: 100 мм
1 компл. задвижек или клапана</t>
  </si>
  <si>
    <t>41,63
_____
7,45</t>
  </si>
  <si>
    <t>122,43
_____
13,25</t>
  </si>
  <si>
    <t>172
72
42</t>
  </si>
  <si>
    <t>42
_____
8</t>
  </si>
  <si>
    <t>122
_____
13</t>
  </si>
  <si>
    <t>524
_____
53</t>
  </si>
  <si>
    <t>617
_____
167</t>
  </si>
  <si>
    <t>ТССЦ-302-1177
Задвижки параллельные фланцевые с выдвижным шпинделем для воды и пара давлением 1 Мпа (10 кгс/см2) 30ч6бр диаметром 100 мм
шт.</t>
  </si>
  <si>
    <t xml:space="preserve">
_____
437</t>
  </si>
  <si>
    <t xml:space="preserve">
_____
2774</t>
  </si>
  <si>
    <t>ТЕР22-03-014-03
Приварка фланцев к стальным трубопроводам диаметром: 100 мм
1 фланец</t>
  </si>
  <si>
    <t>9,81
_____
86,54</t>
  </si>
  <si>
    <t>43,78
_____
6,37</t>
  </si>
  <si>
    <t>280
43
25</t>
  </si>
  <si>
    <t>20
_____
172</t>
  </si>
  <si>
    <t>88
_____
13</t>
  </si>
  <si>
    <t>247
_____
798</t>
  </si>
  <si>
    <t>533
_____
160</t>
  </si>
  <si>
    <t>ТЕР22-03-001-05
Установка фасонных частей стальных сварных диаметром: 100-250 мм
1 т фасонных частей</t>
  </si>
  <si>
    <t>4960,28
_____
14919,4</t>
  </si>
  <si>
    <t>11806,75
_____
1684,6</t>
  </si>
  <si>
    <t>317
87
51</t>
  </si>
  <si>
    <t>50
_____
149</t>
  </si>
  <si>
    <t>118
_____
17</t>
  </si>
  <si>
    <t>625
_____
1211</t>
  </si>
  <si>
    <t>718
_____
212</t>
  </si>
  <si>
    <t>ТЕРм12-11-005-04
Врезка трубопровода условным давлением 2,5 МПа в действующие магистрали, диаметр наружный врезаемой трубы: 108 мм
1 врезка</t>
  </si>
  <si>
    <t>132,7
_____
13,77</t>
  </si>
  <si>
    <t>308
212
159</t>
  </si>
  <si>
    <t>265
_____
28</t>
  </si>
  <si>
    <t>3341
_____
161</t>
  </si>
  <si>
    <t>ТЕР13-03-002-04
Огрунтовка металлических поверхностей за два раза
100 м2 окрашиваемой поверхности</t>
  </si>
  <si>
    <t>71,47
_____
250,36</t>
  </si>
  <si>
    <t>10,15
_____
0,12</t>
  </si>
  <si>
    <t>280
54
36</t>
  </si>
  <si>
    <t>60
_____
211</t>
  </si>
  <si>
    <t>759
_____
897</t>
  </si>
  <si>
    <t>35
_____
1</t>
  </si>
  <si>
    <t>ТЕР26-01-010-01
Изоляция трубопроводов: матами минераловатными прошивными безобкладочными и в обкладках марки 125, изделиями минераловатными с гофрированной структурой
1 м3 изоляции</t>
  </si>
  <si>
    <t>232,61
_____
439,6</t>
  </si>
  <si>
    <t>1992
635
378</t>
  </si>
  <si>
    <t>635
_____
1199</t>
  </si>
  <si>
    <t>7992
_____
5101</t>
  </si>
  <si>
    <t>ТССЦ-104-0111
Плиты или маты теплоизоляционные
м3</t>
  </si>
  <si>
    <t xml:space="preserve">
_____
538,46</t>
  </si>
  <si>
    <t xml:space="preserve">
_____
1822</t>
  </si>
  <si>
    <t xml:space="preserve">
_____
6095</t>
  </si>
  <si>
    <t>ТЕР26-01-054-01
Обертывание поверхности изоляции рулонными материалами насухо с проклейкой швов
100 м2 поверхности покрытия изоляции</t>
  </si>
  <si>
    <t>349,22
_____
630,91</t>
  </si>
  <si>
    <t>801
269
160</t>
  </si>
  <si>
    <t>269
_____
487</t>
  </si>
  <si>
    <t>3390
_____
2704</t>
  </si>
  <si>
    <t>ТССЦ-104-8104
Стеклопластик рулонный марки РСТ 415 шириной 1м
м2</t>
  </si>
  <si>
    <t xml:space="preserve">
_____
19,8</t>
  </si>
  <si>
    <t xml:space="preserve">
_____
1756</t>
  </si>
  <si>
    <t xml:space="preserve">
_____
3630</t>
  </si>
  <si>
    <t>Итого прямые затраты по разделу</t>
  </si>
  <si>
    <t>3512,00
_____
18326,00</t>
  </si>
  <si>
    <t>5648,00
_____
677,00</t>
  </si>
  <si>
    <t>44984,00
_____
95879,00</t>
  </si>
  <si>
    <t>33244,00
_____
9024,00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</si>
  <si>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</si>
  <si>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</si>
  <si>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</si>
  <si>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</si>
  <si>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</si>
  <si>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</si>
  <si>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Итого по разделу 1 Ремонт Теплоснабжения в лотках по ул.Ленина 50 а  отТК 22 до ТК 23 в  с.Аргаяш Аргаяшского района Челябинской области</t>
  </si>
  <si>
    <t xml:space="preserve">    Итого Строительные работы</t>
  </si>
  <si>
    <t xml:space="preserve">    Итого Монтажные работы</t>
  </si>
  <si>
    <t xml:space="preserve">    Итого</t>
  </si>
  <si>
    <t xml:space="preserve">    Итого по разделу 1 Ремонт Теплоснабжения в лотках по ул.Ленина 50 а  отТК 22 до ТК 23 в  с.Аргаяш Аргаяшского района Челябинской области</t>
  </si>
  <si>
    <t>Итого прямые затраты по смете</t>
  </si>
  <si>
    <t>Итоги по смете:</t>
  </si>
  <si>
    <t xml:space="preserve">    ВСЕГО по смете</t>
  </si>
  <si>
    <t>ПРОТОКОЛ РАСЧЕТА:</t>
  </si>
  <si>
    <t>Наименование вида работ</t>
  </si>
  <si>
    <t>Накл., %</t>
  </si>
  <si>
    <t>План., %</t>
  </si>
  <si>
    <t>Виды работ для расчета в текущем уровне цен, и в ценах 2001г.</t>
  </si>
  <si>
    <t xml:space="preserve">    Общестроительные работы</t>
  </si>
  <si>
    <t xml:space="preserve">        Земляные работы, выполняемые механизированным способом</t>
  </si>
  <si>
    <t xml:space="preserve">            п.1 - ТЕР01-01-003-14</t>
  </si>
  <si>
    <t xml:space="preserve">            п.3 - ТЕР01-01-033-02</t>
  </si>
  <si>
    <t xml:space="preserve">        Земляные работы, выполняемые ручным способом</t>
  </si>
  <si>
    <t xml:space="preserve">            п.2 - ТЕР01-02-057-02</t>
  </si>
  <si>
    <t xml:space="preserve">        Наружные сети водопровода, канализации, теплоснабжения, газопровода</t>
  </si>
  <si>
    <t xml:space="preserve">            п.9 - ТЕР24-01-002-04</t>
  </si>
  <si>
    <t xml:space="preserve">            п.10 - ТССЦ-103-0162</t>
  </si>
  <si>
    <t xml:space="preserve">            п.11 - ТЕР24-01-032-03</t>
  </si>
  <si>
    <t xml:space="preserve">            п.12 - ТССЦ-302-1177</t>
  </si>
  <si>
    <t xml:space="preserve">            п.13 - ТЕР22-03-014-03</t>
  </si>
  <si>
    <t xml:space="preserve">            п.14 - ТЕР22-03-001-05</t>
  </si>
  <si>
    <t xml:space="preserve">            п.18 - ТССЦ-104-0111</t>
  </si>
  <si>
    <t xml:space="preserve">            п.20 - ТССЦ-104-8104</t>
  </si>
  <si>
    <t xml:space="preserve">        Бетонные и железобетонные сборные конструкции в промышленном строительстве</t>
  </si>
  <si>
    <t xml:space="preserve">            п.5 - ТЕР07-06-002-07</t>
  </si>
  <si>
    <t xml:space="preserve">            п.6 - ТЕР07-06-002-07</t>
  </si>
  <si>
    <t xml:space="preserve">        Защита строительных конструкций и оборудования от коррозии</t>
  </si>
  <si>
    <t xml:space="preserve">            п.16 - ТЕР13-03-002-04</t>
  </si>
  <si>
    <t xml:space="preserve">        Теплоизоляционные работы</t>
  </si>
  <si>
    <t xml:space="preserve">            п.17 - ТЕР26-01-010-01</t>
  </si>
  <si>
    <t xml:space="preserve">            п.19 - ТЕР26-01-054-01</t>
  </si>
  <si>
    <t xml:space="preserve">    Ремонтно-строительные работы</t>
  </si>
  <si>
    <t xml:space="preserve">        Печные работы (ремонтно-строительные)</t>
  </si>
  <si>
    <t xml:space="preserve">        Наружные инженерные сети: разборка, очистка (ремонтно-строительные)</t>
  </si>
  <si>
    <t xml:space="preserve">            п.4 - ТЕРр66-11-1</t>
  </si>
  <si>
    <t xml:space="preserve">            п.7 - ТССЦ-403-8412</t>
  </si>
  <si>
    <t xml:space="preserve">        Наружные инженерные сети: другие работы (ремонтно-строительные)</t>
  </si>
  <si>
    <t xml:space="preserve">            п.8 - ТЕРр66-16-3</t>
  </si>
  <si>
    <t xml:space="preserve">    Сантехнические работы</t>
  </si>
  <si>
    <t xml:space="preserve">      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</si>
  <si>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  Монтажные работы</t>
  </si>
  <si>
    <t xml:space="preserve">        Монтаж оборудования</t>
  </si>
  <si>
    <t xml:space="preserve">            п.15 - ТЕРм12-11-005-04</t>
  </si>
  <si>
    <t xml:space="preserve">          Ресурсы подрядчика</t>
  </si>
  <si>
    <t xml:space="preserve">                  Трудозатраты</t>
  </si>
  <si>
    <t>1-1-9</t>
  </si>
  <si>
    <t>Рабочий строитель (ср 1,9)</t>
  </si>
  <si>
    <t xml:space="preserve">чел.час
</t>
  </si>
  <si>
    <t>1-2-0</t>
  </si>
  <si>
    <t>Рабочий строитель (ср 2)</t>
  </si>
  <si>
    <t>1-3-0</t>
  </si>
  <si>
    <t>Рабочий строитель (ср 3)</t>
  </si>
  <si>
    <t>1-3-1</t>
  </si>
  <si>
    <t>Рабочий строитель (ср 3,1)</t>
  </si>
  <si>
    <t>1-3-8</t>
  </si>
  <si>
    <t>Рабочий строитель (ср 3,8)</t>
  </si>
  <si>
    <t>1-4-1</t>
  </si>
  <si>
    <t>Рабочий строитель (ср 4,1)</t>
  </si>
  <si>
    <t>1-4-2</t>
  </si>
  <si>
    <t>Рабочий строитель (ср 4,2)</t>
  </si>
  <si>
    <t>1-4-6</t>
  </si>
  <si>
    <t>Рабочий монтажник (ср 4,6)</t>
  </si>
  <si>
    <t>1-4-7</t>
  </si>
  <si>
    <t>Рабочий строитель (ср 4,7)</t>
  </si>
  <si>
    <t>1-5-0</t>
  </si>
  <si>
    <t>Рабочий строитель (ср 5)</t>
  </si>
  <si>
    <t>Затраты труда машинистов</t>
  </si>
  <si>
    <t/>
  </si>
  <si>
    <t>Итого по трудовым ресурсам</t>
  </si>
  <si>
    <t xml:space="preserve">руб
</t>
  </si>
  <si>
    <t xml:space="preserve">                  Машины и механизмы</t>
  </si>
  <si>
    <t>Краны на автомобильном ходу при работе на других видах строительства 10 т</t>
  </si>
  <si>
    <t xml:space="preserve">маш.-ч
</t>
  </si>
  <si>
    <t>МТРиЭ ЧО, Пост. от 15.02.18 № 7/1</t>
  </si>
  <si>
    <t>Краны на гусеничном ходу при работе на других видах строительства до 16 т</t>
  </si>
  <si>
    <t>Автопогрузчики 5 т</t>
  </si>
  <si>
    <t>Лебедки электрические тяговым усилием до 5,79 кН (0,59 т)</t>
  </si>
  <si>
    <t>Электростанции передвижные 4 кВт</t>
  </si>
  <si>
    <t>Агрегаты сварочные передвижные с номинальным сварочным током 250-400 А с дизельным двигателем</t>
  </si>
  <si>
    <t>Установки для сварки ручной дуговой (постоянного тока)</t>
  </si>
  <si>
    <t>Аппарат для газовой сварки и резки</t>
  </si>
  <si>
    <t>Компрессоры передвижные с двигателем внутреннего сгорания давлением до 686 кПа (7 ат), производительность до 5 м3/мин</t>
  </si>
  <si>
    <t>Экскаваторы одноковшовые дизельные на гусеничном ходу при работе на других видах строительства 0,5 м3</t>
  </si>
  <si>
    <t>Бульдозеры при работе на других видах строительства 59 кВт (80 л.с.)</t>
  </si>
  <si>
    <t>Котлы битумные передвижные 400 л</t>
  </si>
  <si>
    <t>Агрегаты наполнительно-опрессовочные до 70 м3/ч</t>
  </si>
  <si>
    <t>Агрегаты сварочные двухпостовые для ручной сварки на тракторе 79 кВт (108 л.с.)</t>
  </si>
  <si>
    <t>Трубоукладчики для труб диаметром до 400 мм грузоподъемностью 6,3 т</t>
  </si>
  <si>
    <t>Машины шлифовальные электрические</t>
  </si>
  <si>
    <t>Машины электрозачистные</t>
  </si>
  <si>
    <t>ЧелСЦена, февраль 2018 г., ч.2</t>
  </si>
  <si>
    <t>Установки для изготовления бандажей, диафрагм, пряжек</t>
  </si>
  <si>
    <t>Агрегаты окрасочные высокого давления для окраски поверхностей конструкций мощностью 1 кВт</t>
  </si>
  <si>
    <t>Автомобили бортовые, грузоподъемность до 5 т</t>
  </si>
  <si>
    <t>Итого по строительным машинам</t>
  </si>
  <si>
    <t xml:space="preserve">                  Материалы</t>
  </si>
  <si>
    <t>101-0072</t>
  </si>
  <si>
    <t>Битумы нефтяные строительные изоляционные БНИ-IV-3, БНИ-IV, БНИ-V</t>
  </si>
  <si>
    <t xml:space="preserve">т
</t>
  </si>
  <si>
    <t>Среднее (13.02.030,13.02.032)</t>
  </si>
  <si>
    <t>101-0324</t>
  </si>
  <si>
    <t>Кислород технический газообразный</t>
  </si>
  <si>
    <t xml:space="preserve">м3
</t>
  </si>
  <si>
    <t>26.03.080</t>
  </si>
  <si>
    <t>101-0540</t>
  </si>
  <si>
    <t>Лента стальная упаковочная, мягкая, нормальной точности 0,7х20-50 мм</t>
  </si>
  <si>
    <t>МТРиЭ ЧО, Пост.от 15.02.2018 г. №7/1, п.113</t>
  </si>
  <si>
    <t>101-0612</t>
  </si>
  <si>
    <t>Мастика клеящая морозостойкая битумно-масляная МБ-50</t>
  </si>
  <si>
    <t>Среднее (11.02.0645,11.02.079)</t>
  </si>
  <si>
    <t>101-0811</t>
  </si>
  <si>
    <t>Проволока стальная низкоуглеродистая разного назначения оцинкованная диаметром 1,1 мм</t>
  </si>
  <si>
    <t>Среднее (08.05.018.5, 08.05.0192/15684.92*16822.17)</t>
  </si>
  <si>
    <t>101-0812</t>
  </si>
  <si>
    <t>Проволока стальная низкоуглеродистая разного назначения оцинкованная диаметром 1,6 мм</t>
  </si>
  <si>
    <t>08.05.0192</t>
  </si>
  <si>
    <t>101-1513</t>
  </si>
  <si>
    <t>Электроды диаметром 4 мм Э42</t>
  </si>
  <si>
    <t>08.07.006</t>
  </si>
  <si>
    <t>101-1529</t>
  </si>
  <si>
    <t>Электроды диаметром 6 мм Э42</t>
  </si>
  <si>
    <t>08.07.008</t>
  </si>
  <si>
    <t>101-1602</t>
  </si>
  <si>
    <t>Ацетилен газообразный технический</t>
  </si>
  <si>
    <t>МТРиЭ ЧО, Пост.от 15.02.2018 г. №7/1, п.381</t>
  </si>
  <si>
    <t>101-1821</t>
  </si>
  <si>
    <t>Винты самонарезающие оцинкованные, размером 4-12 мм ГОСТ 10621-80</t>
  </si>
  <si>
    <t>08.05.213+08.05.17</t>
  </si>
  <si>
    <t>101-1876</t>
  </si>
  <si>
    <t>Сталь листовая оцинкованная толщиной листа 0,8 мм</t>
  </si>
  <si>
    <t>МТРиЭ ЧО, Пост.от 15.02.2018 г. №7/1, п.149</t>
  </si>
  <si>
    <t>101-2278</t>
  </si>
  <si>
    <t>Пропан-бутан, смесь техническая</t>
  </si>
  <si>
    <t xml:space="preserve">кг
</t>
  </si>
  <si>
    <t>26.03.130</t>
  </si>
  <si>
    <t>101-3996</t>
  </si>
  <si>
    <t>Электроды УОНИ 13/55</t>
  </si>
  <si>
    <t>Среднее (08.07.050, 08.07.060, 08.07.070)</t>
  </si>
  <si>
    <t>103-1009</t>
  </si>
  <si>
    <t>Фасонные стальные сварные части, диаметр до 800 мм</t>
  </si>
  <si>
    <t>МТРиЭ ЧО, Пост.от 15.02.2018 г. №7/1, п.198</t>
  </si>
  <si>
    <t>113-0021</t>
  </si>
  <si>
    <t>Грунтовка ГФ-021 красно-коричневая</t>
  </si>
  <si>
    <t>МТРиЭ ЧО, Пост.от 15.02.2018 г. №7/1, п.219</t>
  </si>
  <si>
    <t>113-0077</t>
  </si>
  <si>
    <t>Ксилол нефтяной марки А</t>
  </si>
  <si>
    <t>Среднее (14.01.435, 14.01.435.1/0.865*1000)</t>
  </si>
  <si>
    <t>113-0079</t>
  </si>
  <si>
    <t>Лак БТ-577</t>
  </si>
  <si>
    <t>14.01.256</t>
  </si>
  <si>
    <t>201-0888</t>
  </si>
  <si>
    <t>Опоры скользящие и катковые, крепежные детали, хомуты</t>
  </si>
  <si>
    <t>Среднее (08.01.420, 20.07.020)</t>
  </si>
  <si>
    <t>201-0889</t>
  </si>
  <si>
    <t>Опоры неподвижные из горячекатаных профилей для трубопроводов</t>
  </si>
  <si>
    <t>МТРиЭ ЧО, Пост.от 15.02.2018 г. №7/1, п.236</t>
  </si>
  <si>
    <t>402-0002</t>
  </si>
  <si>
    <t>Раствор готовый кладочный цементный марки 50</t>
  </si>
  <si>
    <t>МТРиЭ ЧО, Пост.от 15.02.2018 г. №7/1, п.072</t>
  </si>
  <si>
    <t>405-0254</t>
  </si>
  <si>
    <t>Известь строительная негашеная хлорная, марки А</t>
  </si>
  <si>
    <t>26.02.050</t>
  </si>
  <si>
    <t>411-0001</t>
  </si>
  <si>
    <t>Вода</t>
  </si>
  <si>
    <t>Среднее (26.01.015, 26.01.017)</t>
  </si>
  <si>
    <t>506-0878</t>
  </si>
  <si>
    <t>Листы алюминиевые марки АД1Н, толщиной 1 мм</t>
  </si>
  <si>
    <t>08.09.205.1</t>
  </si>
  <si>
    <t>507-0986</t>
  </si>
  <si>
    <t>Фланцы стальные плоские приварные из стали ВСт3сп2, ВСт3сп3, давлением 1,0 МПа (10 кгс/см2), диаметром 100 мм</t>
  </si>
  <si>
    <t xml:space="preserve">шт.
</t>
  </si>
  <si>
    <t>20.06.348</t>
  </si>
  <si>
    <t>999-9950</t>
  </si>
  <si>
    <t>Вспомогательные ненормируемые материальные ресурсы (2% от оплаты труда рабочих)</t>
  </si>
  <si>
    <t xml:space="preserve">руб.
</t>
  </si>
  <si>
    <t xml:space="preserve">                  Материалы - позиции сметы</t>
  </si>
  <si>
    <t>ТССЦ-103-0162</t>
  </si>
  <si>
    <t>Трубы стальные электросварные прямошовные со снятой фаской из стали марок БСт2кп-БСт4кп и БСт2пс-БСт4пс наружный диаметр 108 мм, толщина стенки 4,5 мм</t>
  </si>
  <si>
    <t xml:space="preserve">м
</t>
  </si>
  <si>
    <t>МТРиЭ ЧО, Пост.от 15.02.2018 г. №7/1, п.188*11.5/1000</t>
  </si>
  <si>
    <t>ТССЦ-104-0111</t>
  </si>
  <si>
    <t>Плиты или маты теплоизоляционные</t>
  </si>
  <si>
    <t>Среднее (10.01.053,10.01.0181)</t>
  </si>
  <si>
    <t>ТССЦ-104-8104</t>
  </si>
  <si>
    <t>Стеклопластик рулонный марки РСТ 415 шириной 1м</t>
  </si>
  <si>
    <t xml:space="preserve">м2
</t>
  </si>
  <si>
    <t>МТРиЭ ЧО, Пост.от 15.02.2018 г. №7/1, п.211</t>
  </si>
  <si>
    <t>ТССЦ-302-1177</t>
  </si>
  <si>
    <t>Задвижки параллельные фланцевые с выдвижным шпинделем для воды и пара давлением 1 Мпа (10 кгс/см2) 30ч6бр диаметром 100 мм</t>
  </si>
  <si>
    <t>20.01.190</t>
  </si>
  <si>
    <t>ТССЦ-403-8412</t>
  </si>
  <si>
    <t>Плита перекрытия П5-8 /бетон В15 (М200), объем 0,16 м3, расход ар-ры 11 кг/ (серия 3.006.1-2.87 вып.2)-30%</t>
  </si>
  <si>
    <t>403-8412</t>
  </si>
  <si>
    <t xml:space="preserve">          Неучтенные ресурсы</t>
  </si>
  <si>
    <t>101-9120</t>
  </si>
  <si>
    <t>Материал рулонный</t>
  </si>
  <si>
    <t>103-9011</t>
  </si>
  <si>
    <t>Трубы стальные</t>
  </si>
  <si>
    <t>104-9220</t>
  </si>
  <si>
    <t>Материалы теплоизоляционные</t>
  </si>
  <si>
    <t>302-9121</t>
  </si>
  <si>
    <t>Задвижки стальные для горячей воды и пара (или клапаны)</t>
  </si>
  <si>
    <t xml:space="preserve">компл.
</t>
  </si>
  <si>
    <t>403-9020</t>
  </si>
  <si>
    <t>Конструкции сборные железобетонные</t>
  </si>
  <si>
    <t>507-9506</t>
  </si>
  <si>
    <t>Фланцы стальные</t>
  </si>
  <si>
    <t>Итого по строительным материалам</t>
  </si>
  <si>
    <t xml:space="preserve"> </t>
  </si>
  <si>
    <t>Стройка:с.Аргаяш Аргаяшского района Челябинской области</t>
  </si>
  <si>
    <t>Основание:Дефектная ведомость</t>
  </si>
  <si>
    <t>Накладные расходы от ФОТ</t>
  </si>
  <si>
    <t>95% *0,85</t>
  </si>
  <si>
    <t>91,00</t>
  </si>
  <si>
    <t>978,00</t>
  </si>
  <si>
    <t>Сметная прибыль от ФОТ</t>
  </si>
  <si>
    <t>50% *(0.85*0.8)</t>
  </si>
  <si>
    <t>41,00</t>
  </si>
  <si>
    <t>412,00</t>
  </si>
  <si>
    <t>80% *0,85</t>
  </si>
  <si>
    <t>58,00</t>
  </si>
  <si>
    <t>628,00</t>
  </si>
  <si>
    <t>45% *(0.85*0.8)</t>
  </si>
  <si>
    <t>28,00</t>
  </si>
  <si>
    <t>283,00</t>
  </si>
  <si>
    <t>19,00</t>
  </si>
  <si>
    <t>203,00</t>
  </si>
  <si>
    <t>9,00</t>
  </si>
  <si>
    <t>86,00</t>
  </si>
  <si>
    <t>74% *0,85</t>
  </si>
  <si>
    <t>199,00</t>
  </si>
  <si>
    <t>2133,00</t>
  </si>
  <si>
    <t>50% *0,8</t>
  </si>
  <si>
    <t>135,00</t>
  </si>
  <si>
    <t>1356,00</t>
  </si>
  <si>
    <t>130% *0,85</t>
  </si>
  <si>
    <t>519,00</t>
  </si>
  <si>
    <t>6943,00</t>
  </si>
  <si>
    <t>85% *(0.85*0.8)</t>
  </si>
  <si>
    <t>288,00</t>
  </si>
  <si>
    <t>3632,00</t>
  </si>
  <si>
    <t>649,00</t>
  </si>
  <si>
    <t>361,00</t>
  </si>
  <si>
    <t>108% *0,85</t>
  </si>
  <si>
    <t>549,00</t>
  </si>
  <si>
    <t>5881,00</t>
  </si>
  <si>
    <t>68% *0,8</t>
  </si>
  <si>
    <t>345,00</t>
  </si>
  <si>
    <t>3485,00</t>
  </si>
  <si>
    <t>1223,00</t>
  </si>
  <si>
    <t>13083,00</t>
  </si>
  <si>
    <t>89% *(0.85*0.8)</t>
  </si>
  <si>
    <t>712,00</t>
  </si>
  <si>
    <t>7166,00</t>
  </si>
  <si>
    <t>72,00</t>
  </si>
  <si>
    <t>764,00</t>
  </si>
  <si>
    <t>42,00</t>
  </si>
  <si>
    <t>418,00</t>
  </si>
  <si>
    <t>43,00</t>
  </si>
  <si>
    <t>450,00</t>
  </si>
  <si>
    <t>25,00</t>
  </si>
  <si>
    <t>246,00</t>
  </si>
  <si>
    <t>87,00</t>
  </si>
  <si>
    <t>925,00</t>
  </si>
  <si>
    <t>51,00</t>
  </si>
  <si>
    <t>507,00</t>
  </si>
  <si>
    <t>212,00</t>
  </si>
  <si>
    <t>2272,00</t>
  </si>
  <si>
    <t>60% *0,8</t>
  </si>
  <si>
    <t>159,00</t>
  </si>
  <si>
    <t>1604,00</t>
  </si>
  <si>
    <t>90% *0,85</t>
  </si>
  <si>
    <t>54,00</t>
  </si>
  <si>
    <t>581,00</t>
  </si>
  <si>
    <t>70% *(0.85*0.8)</t>
  </si>
  <si>
    <t>36,00</t>
  </si>
  <si>
    <t>362,00</t>
  </si>
  <si>
    <t>100% *0,85</t>
  </si>
  <si>
    <t>635,00</t>
  </si>
  <si>
    <t>6793,00</t>
  </si>
  <si>
    <t>378,00</t>
  </si>
  <si>
    <t>3804,00</t>
  </si>
  <si>
    <t>269,00</t>
  </si>
  <si>
    <t>2882,00</t>
  </si>
  <si>
    <t>160,00</t>
  </si>
  <si>
    <t>1614,00</t>
  </si>
  <si>
    <t xml:space="preserve">      % НР</t>
  </si>
  <si>
    <t xml:space="preserve">      % СП</t>
  </si>
  <si>
    <t>1кв.2018г</t>
  </si>
  <si>
    <t>Глава Аргаяшского сельского поселения</t>
  </si>
  <si>
    <t>Всего с НДС в т.ч.</t>
  </si>
  <si>
    <t>299920рублей с НДС в т.ч.</t>
  </si>
  <si>
    <t>НДС 18%</t>
  </si>
  <si>
    <t>ВСЕГО с НДС в т.ч.</t>
  </si>
  <si>
    <t>Составил_______Гатауллина СХ</t>
  </si>
  <si>
    <t>Проверил_______Шамсутдинов АР</t>
  </si>
  <si>
    <t>299920 рублей с НДС в т.ч.</t>
  </si>
  <si>
    <t>НДС %</t>
  </si>
  <si>
    <t>Составил_________Гатауллина СХ</t>
  </si>
  <si>
    <t>Проверил________Шамсутдинов АР</t>
  </si>
  <si>
    <t>В.т.ч.Возвратных сумм от демонтажа:</t>
  </si>
  <si>
    <t>Д 100мм</t>
  </si>
  <si>
    <t>10,85кг*</t>
  </si>
  <si>
    <t>124м*5900р</t>
  </si>
  <si>
    <t>Утверждаю:_____________А.З.Ишкильдин</t>
  </si>
  <si>
    <t xml:space="preserve">Объект: Ремонт сетей теплоснабжения по ул.Ленина №50а от ТК22 до ТК23 </t>
  </si>
  <si>
    <t>Ремонт сетей теплоснабжения по ул.Ленина 50а от  ТК 22 до ТК23 в с.Аргаяш Аргаяшского района Челябинской области</t>
  </si>
  <si>
    <t>Утверждаю:___________А.З.Ишкильдин</t>
  </si>
  <si>
    <t>Глава аргаяшского сельского поселения</t>
  </si>
  <si>
    <t>Объект: Ремонт сетей теплоснабжения по ул.Ленина 50а от ТК22 до ТК23</t>
  </si>
  <si>
    <t>Ремонт теплоснабжения по ул.Ленина 50а от ТК 22 до ТК 23 в с.Аргаяш Аргаяшского района Челябинской области</t>
  </si>
  <si>
    <t xml:space="preserve">                           Раздел 1. Ремонт сетей теплоснабжения по ул.Ленина 50 а  отТК 22 до ТК 23 в  с.Аргаяш Аргаяшского района Челябинской области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</si>
</sst>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[$-FC19]d\ mmmm\ yyyy\ &quot;г.&quot;"/>
    <numFmt numFmtId="185" formatCode="#\ ##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9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i/>
      <sz val="9"/>
      <name val="Arial"/>
      <family val="2"/>
    </font>
    <font>
      <i/>
      <sz val="10"/>
      <name val="Arial Cyr"/>
      <family val="0"/>
    </font>
    <font>
      <b/>
      <i/>
      <sz val="9"/>
      <name val="Arial"/>
      <family val="2"/>
    </font>
    <font>
      <b/>
      <i/>
      <sz val="10"/>
      <name val="Arial Cyr"/>
      <family val="0"/>
    </font>
    <font>
      <b/>
      <i/>
      <sz val="10"/>
      <name val="Verdana"/>
      <family val="2"/>
    </font>
    <font>
      <sz val="8"/>
      <name val="Arial"/>
      <family val="2"/>
    </font>
    <font>
      <sz val="8"/>
      <name val="Verdan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47" fillId="27" borderId="3" applyNumberFormat="0" applyAlignment="0" applyProtection="0"/>
    <xf numFmtId="0" fontId="48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2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8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3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60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222">
    <xf numFmtId="0" fontId="0" fillId="0" borderId="0" xfId="0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82" applyFont="1" applyAlignment="1">
      <alignment horizontal="left"/>
      <protection/>
    </xf>
    <xf numFmtId="0" fontId="8" fillId="0" borderId="0" xfId="82" applyFont="1">
      <alignment horizontal="center"/>
      <protection/>
    </xf>
    <xf numFmtId="0" fontId="7" fillId="0" borderId="0" xfId="82" applyFont="1">
      <alignment horizontal="center"/>
      <protection/>
    </xf>
    <xf numFmtId="0" fontId="7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85" applyFont="1" applyAlignment="1">
      <alignment horizontal="left" vertical="top"/>
      <protection/>
    </xf>
    <xf numFmtId="2" fontId="9" fillId="0" borderId="0" xfId="0" applyNumberFormat="1" applyFont="1" applyAlignment="1">
      <alignment horizontal="right" vertical="top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7" fillId="0" borderId="13" xfId="0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right" vertical="top"/>
    </xf>
    <xf numFmtId="0" fontId="9" fillId="0" borderId="14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/>
    </xf>
    <xf numFmtId="181" fontId="9" fillId="0" borderId="0" xfId="61" applyNumberFormat="1" applyFont="1" applyBorder="1" applyAlignment="1">
      <alignment horizontal="right"/>
      <protection/>
    </xf>
    <xf numFmtId="0" fontId="7" fillId="0" borderId="0" xfId="0" applyFont="1" applyBorder="1" applyAlignment="1">
      <alignment/>
    </xf>
    <xf numFmtId="0" fontId="7" fillId="0" borderId="0" xfId="55" applyFont="1" applyAlignment="1">
      <alignment horizontal="right" vertical="top" wrapText="1"/>
      <protection/>
    </xf>
    <xf numFmtId="0" fontId="7" fillId="0" borderId="0" xfId="0" applyFont="1" applyAlignment="1">
      <alignment horizontal="left" indent="1"/>
    </xf>
    <xf numFmtId="0" fontId="11" fillId="0" borderId="0" xfId="0" applyFont="1" applyAlignment="1">
      <alignment/>
    </xf>
    <xf numFmtId="181" fontId="10" fillId="0" borderId="12" xfId="61" applyNumberFormat="1" applyFont="1" applyBorder="1" applyAlignment="1">
      <alignment horizontal="right"/>
      <protection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2" fontId="11" fillId="0" borderId="0" xfId="55" applyNumberFormat="1" applyFont="1" applyAlignment="1">
      <alignment horizontal="right" vertical="top" wrapText="1"/>
      <protection/>
    </xf>
    <xf numFmtId="0" fontId="11" fillId="0" borderId="0" xfId="0" applyFont="1" applyAlignment="1">
      <alignment vertical="top"/>
    </xf>
    <xf numFmtId="0" fontId="3" fillId="0" borderId="0" xfId="59">
      <alignment/>
      <protection/>
    </xf>
    <xf numFmtId="0" fontId="0" fillId="0" borderId="0" xfId="61" applyFont="1">
      <alignment/>
      <protection/>
    </xf>
    <xf numFmtId="2" fontId="7" fillId="0" borderId="0" xfId="55" applyNumberFormat="1" applyFont="1" applyAlignment="1">
      <alignment horizontal="right" vertical="top" wrapText="1"/>
      <protection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2" fillId="0" borderId="0" xfId="82" applyFont="1" applyBorder="1" applyAlignment="1">
      <alignment horizontal="center"/>
      <protection/>
    </xf>
    <xf numFmtId="0" fontId="12" fillId="0" borderId="0" xfId="0" applyFont="1" applyBorder="1" applyAlignment="1">
      <alignment/>
    </xf>
    <xf numFmtId="0" fontId="12" fillId="0" borderId="0" xfId="82" applyFont="1" applyBorder="1" applyAlignment="1">
      <alignment horizontal="left"/>
      <protection/>
    </xf>
    <xf numFmtId="0" fontId="12" fillId="0" borderId="0" xfId="0" applyFont="1" applyBorder="1" applyAlignment="1">
      <alignment horizontal="left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/>
    </xf>
    <xf numFmtId="0" fontId="14" fillId="0" borderId="0" xfId="82" applyFont="1" applyAlignment="1">
      <alignment horizontal="left"/>
      <protection/>
    </xf>
    <xf numFmtId="0" fontId="17" fillId="0" borderId="11" xfId="0" applyFont="1" applyBorder="1" applyAlignment="1">
      <alignment vertical="top"/>
    </xf>
    <xf numFmtId="181" fontId="17" fillId="0" borderId="12" xfId="61" applyNumberFormat="1" applyFont="1" applyBorder="1" applyAlignment="1">
      <alignment horizontal="right"/>
      <protection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right" vertical="top"/>
    </xf>
    <xf numFmtId="0" fontId="12" fillId="0" borderId="0" xfId="59" applyFont="1">
      <alignment/>
      <protection/>
    </xf>
    <xf numFmtId="0" fontId="12" fillId="0" borderId="0" xfId="61" applyFont="1">
      <alignment/>
      <protection/>
    </xf>
    <xf numFmtId="2" fontId="17" fillId="0" borderId="14" xfId="0" applyNumberFormat="1" applyFont="1" applyBorder="1" applyAlignment="1">
      <alignment horizontal="right" vertical="top"/>
    </xf>
    <xf numFmtId="0" fontId="14" fillId="0" borderId="14" xfId="0" applyFont="1" applyBorder="1" applyAlignment="1">
      <alignment vertical="top"/>
    </xf>
    <xf numFmtId="0" fontId="17" fillId="0" borderId="14" xfId="0" applyFont="1" applyBorder="1" applyAlignment="1">
      <alignment vertical="top"/>
    </xf>
    <xf numFmtId="2" fontId="17" fillId="0" borderId="0" xfId="0" applyNumberFormat="1" applyFont="1" applyAlignment="1">
      <alignment horizontal="right"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0" fontId="14" fillId="0" borderId="0" xfId="0" applyFont="1" applyAlignment="1">
      <alignment horizontal="left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49" fontId="14" fillId="0" borderId="0" xfId="0" applyNumberFormat="1" applyFont="1" applyAlignment="1">
      <alignment horizontal="right" vertical="top" wrapText="1"/>
    </xf>
    <xf numFmtId="2" fontId="14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vertical="top" wrapText="1"/>
    </xf>
    <xf numFmtId="0" fontId="14" fillId="0" borderId="0" xfId="55" applyFont="1" applyAlignment="1">
      <alignment horizontal="right" vertical="top" wrapText="1"/>
      <protection/>
    </xf>
    <xf numFmtId="0" fontId="14" fillId="0" borderId="0" xfId="85" applyFont="1" applyAlignment="1">
      <alignment horizontal="left" vertical="top"/>
      <protection/>
    </xf>
    <xf numFmtId="0" fontId="14" fillId="0" borderId="0" xfId="0" applyFont="1" applyAlignment="1">
      <alignment/>
    </xf>
    <xf numFmtId="0" fontId="12" fillId="0" borderId="18" xfId="63" applyFont="1" applyBorder="1">
      <alignment horizontal="center" wrapText="1"/>
      <protection/>
    </xf>
    <xf numFmtId="0" fontId="12" fillId="0" borderId="18" xfId="63" applyFont="1" applyFill="1" applyBorder="1">
      <alignment horizontal="center" wrapText="1"/>
      <protection/>
    </xf>
    <xf numFmtId="0" fontId="14" fillId="0" borderId="1" xfId="0" applyFont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right" vertical="top" wrapText="1"/>
    </xf>
    <xf numFmtId="2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2" fontId="14" fillId="0" borderId="18" xfId="0" applyNumberFormat="1" applyFont="1" applyBorder="1" applyAlignment="1">
      <alignment horizontal="left" vertical="top" wrapText="1"/>
    </xf>
    <xf numFmtId="49" fontId="14" fillId="0" borderId="18" xfId="0" applyNumberFormat="1" applyFont="1" applyBorder="1" applyAlignment="1">
      <alignment horizontal="right" vertical="top" wrapText="1"/>
    </xf>
    <xf numFmtId="2" fontId="14" fillId="0" borderId="18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right" vertical="top" wrapText="1"/>
    </xf>
    <xf numFmtId="0" fontId="17" fillId="0" borderId="1" xfId="55" applyFont="1" applyBorder="1" applyAlignment="1">
      <alignment horizontal="center" vertical="center" wrapText="1"/>
      <protection/>
    </xf>
    <xf numFmtId="0" fontId="17" fillId="0" borderId="0" xfId="55" applyFont="1" applyBorder="1" applyAlignment="1">
      <alignment horizontal="center" vertical="center" wrapText="1"/>
      <protection/>
    </xf>
    <xf numFmtId="0" fontId="14" fillId="0" borderId="0" xfId="55" applyFont="1" applyBorder="1" applyAlignment="1">
      <alignment horizontal="center" vertical="top" wrapText="1"/>
      <protection/>
    </xf>
    <xf numFmtId="0" fontId="14" fillId="0" borderId="19" xfId="55" applyFont="1" applyBorder="1" applyAlignment="1">
      <alignment horizontal="center" vertical="top" wrapText="1"/>
      <protection/>
    </xf>
    <xf numFmtId="0" fontId="17" fillId="0" borderId="20" xfId="55" applyFont="1" applyBorder="1" applyAlignment="1">
      <alignment horizontal="center" vertical="center" wrapText="1"/>
      <protection/>
    </xf>
    <xf numFmtId="0" fontId="14" fillId="0" borderId="20" xfId="55" applyFont="1" applyBorder="1" applyAlignment="1">
      <alignment horizontal="center" vertical="top" wrapText="1"/>
      <protection/>
    </xf>
    <xf numFmtId="0" fontId="14" fillId="0" borderId="21" xfId="55" applyFont="1" applyBorder="1" applyAlignment="1">
      <alignment horizontal="center" vertical="top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" xfId="42" applyFont="1" applyBorder="1">
      <alignment horizontal="center"/>
      <protection/>
    </xf>
    <xf numFmtId="0" fontId="11" fillId="0" borderId="1" xfId="42" applyFont="1" applyBorder="1">
      <alignment horizontal="center"/>
      <protection/>
    </xf>
    <xf numFmtId="0" fontId="7" fillId="0" borderId="1" xfId="0" applyFont="1" applyBorder="1" applyAlignment="1">
      <alignment horizontal="right" vertical="top"/>
    </xf>
    <xf numFmtId="49" fontId="7" fillId="0" borderId="1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top" wrapText="1"/>
    </xf>
    <xf numFmtId="1" fontId="11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right" vertical="top"/>
    </xf>
    <xf numFmtId="2" fontId="9" fillId="0" borderId="1" xfId="0" applyNumberFormat="1" applyFont="1" applyBorder="1" applyAlignment="1">
      <alignment horizontal="right" vertical="top" wrapText="1"/>
    </xf>
    <xf numFmtId="1" fontId="10" fillId="0" borderId="1" xfId="0" applyNumberFormat="1" applyFont="1" applyBorder="1" applyAlignment="1">
      <alignment horizontal="right" vertical="top" wrapText="1"/>
    </xf>
    <xf numFmtId="0" fontId="9" fillId="0" borderId="18" xfId="0" applyFont="1" applyBorder="1" applyAlignment="1">
      <alignment horizontal="right" vertical="top"/>
    </xf>
    <xf numFmtId="49" fontId="9" fillId="0" borderId="18" xfId="0" applyNumberFormat="1" applyFont="1" applyBorder="1" applyAlignment="1">
      <alignment horizontal="left" vertical="top" wrapText="1"/>
    </xf>
    <xf numFmtId="2" fontId="9" fillId="0" borderId="18" xfId="0" applyNumberFormat="1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/>
    </xf>
    <xf numFmtId="2" fontId="9" fillId="0" borderId="18" xfId="0" applyNumberFormat="1" applyFont="1" applyBorder="1" applyAlignment="1">
      <alignment horizontal="right" vertical="top"/>
    </xf>
    <xf numFmtId="2" fontId="9" fillId="0" borderId="18" xfId="0" applyNumberFormat="1" applyFont="1" applyBorder="1" applyAlignment="1">
      <alignment horizontal="right" vertical="top" wrapText="1"/>
    </xf>
    <xf numFmtId="1" fontId="10" fillId="0" borderId="18" xfId="0" applyNumberFormat="1" applyFont="1" applyBorder="1" applyAlignment="1">
      <alignment horizontal="right" vertical="top" wrapText="1"/>
    </xf>
    <xf numFmtId="2" fontId="7" fillId="0" borderId="1" xfId="55" applyNumberFormat="1" applyFont="1" applyBorder="1" applyAlignment="1">
      <alignment horizontal="right" vertical="top" wrapText="1"/>
      <protection/>
    </xf>
    <xf numFmtId="2" fontId="11" fillId="0" borderId="1" xfId="0" applyNumberFormat="1" applyFont="1" applyBorder="1" applyAlignment="1">
      <alignment/>
    </xf>
    <xf numFmtId="2" fontId="11" fillId="0" borderId="1" xfId="55" applyNumberFormat="1" applyFont="1" applyBorder="1" applyAlignment="1">
      <alignment horizontal="right" vertical="top" wrapText="1"/>
      <protection/>
    </xf>
    <xf numFmtId="0" fontId="7" fillId="0" borderId="1" xfId="55" applyFont="1" applyBorder="1" applyAlignment="1">
      <alignment horizontal="right" vertical="top" wrapText="1"/>
      <protection/>
    </xf>
    <xf numFmtId="0" fontId="14" fillId="0" borderId="22" xfId="0" applyFont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right" vertical="top" wrapText="1"/>
    </xf>
    <xf numFmtId="2" fontId="14" fillId="0" borderId="22" xfId="0" applyNumberFormat="1" applyFont="1" applyBorder="1" applyAlignment="1">
      <alignment horizontal="right" vertical="top" wrapText="1"/>
    </xf>
    <xf numFmtId="0" fontId="14" fillId="0" borderId="22" xfId="0" applyFont="1" applyBorder="1" applyAlignment="1">
      <alignment horizontal="right"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2" fontId="20" fillId="0" borderId="22" xfId="0" applyNumberFormat="1" applyFont="1" applyBorder="1" applyAlignment="1">
      <alignment horizontal="left" vertical="top" wrapText="1"/>
    </xf>
    <xf numFmtId="0" fontId="14" fillId="0" borderId="0" xfId="0" applyFont="1" applyBorder="1" applyAlignment="1">
      <alignment/>
    </xf>
    <xf numFmtId="0" fontId="14" fillId="0" borderId="23" xfId="0" applyFont="1" applyBorder="1" applyAlignment="1">
      <alignment horizontal="left" vertical="top" wrapText="1"/>
    </xf>
    <xf numFmtId="49" fontId="14" fillId="0" borderId="23" xfId="0" applyNumberFormat="1" applyFont="1" applyBorder="1" applyAlignment="1">
      <alignment horizontal="right" vertical="top" wrapText="1"/>
    </xf>
    <xf numFmtId="2" fontId="14" fillId="0" borderId="23" xfId="0" applyNumberFormat="1" applyFont="1" applyBorder="1" applyAlignment="1">
      <alignment horizontal="right" vertical="top" wrapText="1"/>
    </xf>
    <xf numFmtId="0" fontId="14" fillId="0" borderId="23" xfId="0" applyFont="1" applyBorder="1" applyAlignment="1">
      <alignment horizontal="right" vertical="top" wrapText="1"/>
    </xf>
    <xf numFmtId="2" fontId="20" fillId="0" borderId="23" xfId="0" applyNumberFormat="1" applyFont="1" applyBorder="1" applyAlignment="1">
      <alignment horizontal="left" vertical="top" wrapText="1"/>
    </xf>
    <xf numFmtId="2" fontId="17" fillId="0" borderId="1" xfId="0" applyNumberFormat="1" applyFont="1" applyBorder="1" applyAlignment="1">
      <alignment horizontal="right" vertical="top"/>
    </xf>
    <xf numFmtId="0" fontId="17" fillId="0" borderId="1" xfId="0" applyFont="1" applyBorder="1" applyAlignment="1">
      <alignment horizontal="right" vertical="top"/>
    </xf>
    <xf numFmtId="0" fontId="16" fillId="0" borderId="0" xfId="0" applyFont="1" applyAlignment="1">
      <alignment/>
    </xf>
    <xf numFmtId="2" fontId="17" fillId="0" borderId="1" xfId="0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horizontal="right" vertical="top" wrapText="1"/>
    </xf>
    <xf numFmtId="0" fontId="17" fillId="0" borderId="0" xfId="0" applyFont="1" applyAlignment="1">
      <alignment vertical="top" wrapText="1"/>
    </xf>
    <xf numFmtId="0" fontId="16" fillId="0" borderId="0" xfId="0" applyFont="1" applyAlignment="1">
      <alignment/>
    </xf>
    <xf numFmtId="185" fontId="17" fillId="0" borderId="1" xfId="0" applyNumberFormat="1" applyFont="1" applyBorder="1" applyAlignment="1">
      <alignment horizontal="right" vertical="top" wrapText="1"/>
    </xf>
    <xf numFmtId="2" fontId="17" fillId="0" borderId="18" xfId="0" applyNumberFormat="1" applyFont="1" applyBorder="1" applyAlignment="1">
      <alignment horizontal="right" vertical="top"/>
    </xf>
    <xf numFmtId="0" fontId="17" fillId="0" borderId="18" xfId="0" applyFont="1" applyBorder="1" applyAlignment="1">
      <alignment horizontal="right" vertical="top"/>
    </xf>
    <xf numFmtId="2" fontId="17" fillId="0" borderId="18" xfId="0" applyNumberFormat="1" applyFont="1" applyBorder="1" applyAlignment="1">
      <alignment horizontal="right" vertical="top" wrapText="1"/>
    </xf>
    <xf numFmtId="0" fontId="17" fillId="0" borderId="18" xfId="0" applyFont="1" applyBorder="1" applyAlignment="1">
      <alignment horizontal="right" vertical="top" wrapText="1"/>
    </xf>
    <xf numFmtId="185" fontId="17" fillId="0" borderId="18" xfId="0" applyNumberFormat="1" applyFont="1" applyBorder="1" applyAlignment="1">
      <alignment horizontal="right" vertical="top" wrapText="1"/>
    </xf>
    <xf numFmtId="2" fontId="17" fillId="0" borderId="0" xfId="0" applyNumberFormat="1" applyFont="1" applyAlignment="1">
      <alignment horizontal="right" vertical="top" wrapText="1"/>
    </xf>
    <xf numFmtId="0" fontId="17" fillId="0" borderId="0" xfId="55" applyFont="1" applyAlignment="1">
      <alignment horizontal="right" vertical="top" wrapText="1"/>
      <protection/>
    </xf>
    <xf numFmtId="0" fontId="17" fillId="0" borderId="0" xfId="0" applyFont="1" applyAlignment="1">
      <alignment horizontal="left" vertical="top" wrapText="1"/>
    </xf>
    <xf numFmtId="2" fontId="17" fillId="0" borderId="0" xfId="0" applyNumberFormat="1" applyFont="1" applyAlignment="1">
      <alignment horizontal="left" vertical="top" wrapText="1"/>
    </xf>
    <xf numFmtId="0" fontId="25" fillId="0" borderId="0" xfId="0" applyFont="1" applyAlignment="1">
      <alignment vertical="top"/>
    </xf>
    <xf numFmtId="2" fontId="9" fillId="0" borderId="0" xfId="55" applyNumberFormat="1" applyFont="1" applyAlignment="1">
      <alignment horizontal="right" vertical="top" wrapText="1"/>
      <protection/>
    </xf>
    <xf numFmtId="0" fontId="9" fillId="0" borderId="0" xfId="55" applyFont="1" applyAlignment="1">
      <alignment horizontal="right" vertical="top" wrapText="1"/>
      <protection/>
    </xf>
    <xf numFmtId="0" fontId="10" fillId="0" borderId="0" xfId="0" applyFont="1" applyAlignment="1">
      <alignment/>
    </xf>
    <xf numFmtId="0" fontId="9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vertical="top"/>
    </xf>
    <xf numFmtId="0" fontId="26" fillId="0" borderId="0" xfId="85" applyFont="1" applyAlignment="1">
      <alignment horizontal="left" vertical="top"/>
      <protection/>
    </xf>
    <xf numFmtId="2" fontId="16" fillId="0" borderId="24" xfId="59" applyNumberFormat="1" applyFont="1" applyBorder="1" applyAlignment="1">
      <alignment horizontal="right"/>
      <protection/>
    </xf>
    <xf numFmtId="2" fontId="16" fillId="0" borderId="12" xfId="59" applyNumberFormat="1" applyFont="1" applyBorder="1" applyAlignment="1">
      <alignment horizontal="right"/>
      <protection/>
    </xf>
    <xf numFmtId="2" fontId="17" fillId="0" borderId="24" xfId="61" applyNumberFormat="1" applyFont="1" applyBorder="1" applyAlignment="1">
      <alignment horizontal="right"/>
      <protection/>
    </xf>
    <xf numFmtId="2" fontId="17" fillId="0" borderId="12" xfId="61" applyNumberFormat="1" applyFont="1" applyBorder="1" applyAlignment="1">
      <alignment horizontal="right"/>
      <protection/>
    </xf>
    <xf numFmtId="0" fontId="14" fillId="0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 wrapText="1"/>
    </xf>
    <xf numFmtId="0" fontId="15" fillId="0" borderId="0" xfId="82" applyFont="1">
      <alignment horizontal="center"/>
      <protection/>
    </xf>
    <xf numFmtId="0" fontId="14" fillId="0" borderId="0" xfId="82" applyFont="1">
      <alignment horizontal="center"/>
      <protection/>
    </xf>
    <xf numFmtId="0" fontId="14" fillId="0" borderId="0" xfId="82" applyFont="1" applyAlignment="1">
      <alignment horizontal="left"/>
      <protection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49" fontId="17" fillId="0" borderId="25" xfId="0" applyNumberFormat="1" applyFont="1" applyBorder="1" applyAlignment="1">
      <alignment horizontal="left" vertical="top" wrapText="1"/>
    </xf>
    <xf numFmtId="49" fontId="17" fillId="0" borderId="26" xfId="0" applyNumberFormat="1" applyFont="1" applyBorder="1" applyAlignment="1">
      <alignment horizontal="left" vertical="top" wrapText="1"/>
    </xf>
    <xf numFmtId="49" fontId="17" fillId="0" borderId="27" xfId="0" applyNumberFormat="1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/>
    </xf>
    <xf numFmtId="0" fontId="17" fillId="0" borderId="26" xfId="0" applyFont="1" applyBorder="1" applyAlignment="1">
      <alignment horizontal="left" vertical="top"/>
    </xf>
    <xf numFmtId="0" fontId="17" fillId="0" borderId="27" xfId="0" applyFont="1" applyBorder="1" applyAlignment="1">
      <alignment horizontal="left" vertical="top"/>
    </xf>
    <xf numFmtId="0" fontId="17" fillId="0" borderId="0" xfId="55" applyFont="1" applyAlignment="1">
      <alignment horizontal="left" vertical="center"/>
      <protection/>
    </xf>
    <xf numFmtId="0" fontId="14" fillId="0" borderId="0" xfId="55" applyFont="1" applyAlignment="1">
      <alignment horizontal="left" vertical="center"/>
      <protection/>
    </xf>
    <xf numFmtId="0" fontId="17" fillId="0" borderId="1" xfId="55" applyFont="1" applyBorder="1" applyAlignment="1">
      <alignment horizontal="center" vertical="center"/>
      <protection/>
    </xf>
    <xf numFmtId="0" fontId="14" fillId="0" borderId="1" xfId="55" applyFont="1" applyBorder="1" applyAlignment="1">
      <alignment horizontal="center" vertical="center"/>
      <protection/>
    </xf>
    <xf numFmtId="0" fontId="17" fillId="0" borderId="28" xfId="55" applyFont="1" applyBorder="1" applyAlignment="1">
      <alignment horizontal="left" vertical="top" wrapText="1"/>
      <protection/>
    </xf>
    <xf numFmtId="0" fontId="0" fillId="0" borderId="29" xfId="0" applyBorder="1" applyAlignment="1">
      <alignment horizontal="left" vertical="top" wrapText="1"/>
    </xf>
    <xf numFmtId="0" fontId="22" fillId="0" borderId="30" xfId="55" applyFont="1" applyBorder="1" applyAlignment="1">
      <alignment horizontal="left" vertical="top" wrapText="1"/>
      <protection/>
    </xf>
    <xf numFmtId="0" fontId="0" fillId="0" borderId="0" xfId="0" applyBorder="1" applyAlignment="1">
      <alignment horizontal="left" vertical="top" wrapText="1"/>
    </xf>
    <xf numFmtId="0" fontId="14" fillId="0" borderId="30" xfId="55" applyFont="1" applyBorder="1" applyAlignment="1">
      <alignment horizontal="left" vertical="top" wrapText="1"/>
      <protection/>
    </xf>
    <xf numFmtId="0" fontId="14" fillId="0" borderId="31" xfId="55" applyFont="1" applyBorder="1" applyAlignment="1">
      <alignment horizontal="left" vertical="top" wrapText="1"/>
      <protection/>
    </xf>
    <xf numFmtId="0" fontId="0" fillId="0" borderId="19" xfId="0" applyBorder="1" applyAlignment="1">
      <alignment horizontal="left" vertical="top" wrapText="1"/>
    </xf>
    <xf numFmtId="0" fontId="8" fillId="0" borderId="0" xfId="82" applyFont="1">
      <alignment horizontal="center"/>
      <protection/>
    </xf>
    <xf numFmtId="0" fontId="7" fillId="0" borderId="0" xfId="82" applyFont="1">
      <alignment horizontal="center"/>
      <protection/>
    </xf>
    <xf numFmtId="0" fontId="7" fillId="0" borderId="0" xfId="82" applyFont="1" applyAlignment="1">
      <alignment horizontal="left"/>
      <protection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10" fillId="0" borderId="24" xfId="59" applyNumberFormat="1" applyFont="1" applyBorder="1" applyAlignment="1">
      <alignment horizontal="right"/>
      <protection/>
    </xf>
    <xf numFmtId="2" fontId="10" fillId="0" borderId="12" xfId="59" applyNumberFormat="1" applyFont="1" applyBorder="1" applyAlignment="1">
      <alignment horizontal="right"/>
      <protection/>
    </xf>
    <xf numFmtId="2" fontId="9" fillId="0" borderId="24" xfId="61" applyNumberFormat="1" applyFont="1" applyBorder="1" applyAlignment="1">
      <alignment horizontal="right"/>
      <protection/>
    </xf>
    <xf numFmtId="2" fontId="9" fillId="0" borderId="12" xfId="61" applyNumberFormat="1" applyFont="1" applyBorder="1" applyAlignment="1">
      <alignment horizontal="right"/>
      <protection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7" fillId="0" borderId="1" xfId="55" applyFont="1" applyBorder="1" applyAlignment="1">
      <alignment horizontal="left" vertical="top" wrapText="1"/>
      <protection/>
    </xf>
    <xf numFmtId="0" fontId="9" fillId="0" borderId="1" xfId="55" applyFont="1" applyBorder="1" applyAlignment="1">
      <alignment horizontal="left" vertical="top" wrapText="1"/>
      <protection/>
    </xf>
    <xf numFmtId="0" fontId="15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27" xfId="0" applyFont="1" applyBorder="1" applyAlignment="1">
      <alignment horizontal="center" vertical="top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158"/>
  <sheetViews>
    <sheetView showGridLines="0" zoomScalePageLayoutView="0" workbookViewId="0" topLeftCell="A151">
      <selection activeCell="A28" sqref="A28:U28"/>
    </sheetView>
  </sheetViews>
  <sheetFormatPr defaultColWidth="9.00390625" defaultRowHeight="12.75"/>
  <cols>
    <col min="1" max="1" width="6.00390625" style="38" customWidth="1"/>
    <col min="2" max="2" width="35.75390625" style="38" customWidth="1"/>
    <col min="3" max="3" width="11.875" style="38" customWidth="1"/>
    <col min="4" max="6" width="11.625" style="38" customWidth="1"/>
    <col min="7" max="7" width="8.375" style="38" bestFit="1" customWidth="1"/>
    <col min="8" max="8" width="11.875" style="38" customWidth="1"/>
    <col min="9" max="9" width="11.625" style="38" customWidth="1"/>
    <col min="10" max="10" width="9.375" style="38" bestFit="1" customWidth="1"/>
    <col min="11" max="11" width="11.625" style="38" customWidth="1"/>
    <col min="12" max="20" width="9.125" style="38" hidden="1" customWidth="1"/>
    <col min="21" max="21" width="11.625" style="38" customWidth="1"/>
    <col min="22" max="23" width="0" style="38" hidden="1" customWidth="1"/>
    <col min="24" max="26" width="9.125" style="38" customWidth="1"/>
    <col min="27" max="27" width="0" style="38" hidden="1" customWidth="1"/>
    <col min="28" max="16384" width="9.125" style="38" customWidth="1"/>
  </cols>
  <sheetData>
    <row r="1" spans="1:9" ht="15.75">
      <c r="A1" s="39"/>
      <c r="H1" s="40"/>
      <c r="I1" s="38" t="s">
        <v>470</v>
      </c>
    </row>
    <row r="2" spans="1:9" ht="12.75">
      <c r="A2" s="41"/>
      <c r="B2" s="42"/>
      <c r="C2" s="42"/>
      <c r="D2" s="42"/>
      <c r="E2" s="42"/>
      <c r="F2" s="42"/>
      <c r="G2" s="42"/>
      <c r="H2" s="43"/>
      <c r="I2" s="38" t="s">
        <v>455</v>
      </c>
    </row>
    <row r="3" spans="1:8" ht="12.75">
      <c r="A3" s="42"/>
      <c r="B3" s="42"/>
      <c r="C3" s="42"/>
      <c r="D3" s="42"/>
      <c r="E3" s="42"/>
      <c r="F3" s="42"/>
      <c r="G3" s="42"/>
      <c r="H3" s="44"/>
    </row>
    <row r="4" spans="1:8" ht="12.75">
      <c r="A4" s="42"/>
      <c r="B4" s="42"/>
      <c r="C4" s="42"/>
      <c r="D4" s="42"/>
      <c r="E4" s="42"/>
      <c r="F4" s="42"/>
      <c r="G4" s="42"/>
      <c r="H4" s="42"/>
    </row>
    <row r="5" spans="1:4" s="47" customFormat="1" ht="12">
      <c r="A5" s="45"/>
      <c r="B5" s="46"/>
      <c r="C5" s="46"/>
      <c r="D5" s="46"/>
    </row>
    <row r="6" spans="1:4" s="47" customFormat="1" ht="12">
      <c r="A6" s="48" t="s">
        <v>375</v>
      </c>
      <c r="B6" s="46"/>
      <c r="C6" s="46"/>
      <c r="D6" s="46"/>
    </row>
    <row r="7" spans="1:4" s="47" customFormat="1" ht="12">
      <c r="A7" s="45"/>
      <c r="B7" s="46"/>
      <c r="C7" s="46"/>
      <c r="D7" s="46"/>
    </row>
    <row r="8" spans="1:4" s="47" customFormat="1" ht="12">
      <c r="A8" s="48" t="s">
        <v>471</v>
      </c>
      <c r="B8" s="46"/>
      <c r="C8" s="46"/>
      <c r="D8" s="46"/>
    </row>
    <row r="9" spans="1:21" s="47" customFormat="1" ht="15">
      <c r="A9" s="169" t="s">
        <v>2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</row>
    <row r="10" spans="1:21" s="47" customFormat="1" ht="12">
      <c r="A10" s="170" t="s">
        <v>33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</row>
    <row r="11" spans="1:21" s="47" customFormat="1" ht="12">
      <c r="A11" s="170" t="s">
        <v>472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</row>
    <row r="12" spans="1:21" s="47" customFormat="1" ht="12">
      <c r="A12" s="171" t="s">
        <v>376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</row>
    <row r="13" spans="4:10" s="47" customFormat="1" ht="12">
      <c r="D13" s="47" t="s">
        <v>456</v>
      </c>
      <c r="J13" s="47" t="s">
        <v>457</v>
      </c>
    </row>
    <row r="14" spans="7:21" s="47" customFormat="1" ht="12">
      <c r="G14" s="165" t="s">
        <v>18</v>
      </c>
      <c r="H14" s="166"/>
      <c r="I14" s="167"/>
      <c r="J14" s="165" t="s">
        <v>19</v>
      </c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7"/>
    </row>
    <row r="15" spans="4:21" s="47" customFormat="1" ht="12.75">
      <c r="D15" s="45" t="s">
        <v>3</v>
      </c>
      <c r="G15" s="159">
        <f>34932/1000</f>
        <v>34.932</v>
      </c>
      <c r="H15" s="160"/>
      <c r="I15" s="49" t="s">
        <v>4</v>
      </c>
      <c r="J15" s="161">
        <f>254169/1000</f>
        <v>254.169</v>
      </c>
      <c r="K15" s="162"/>
      <c r="L15" s="50"/>
      <c r="M15" s="50"/>
      <c r="N15" s="50"/>
      <c r="O15" s="50"/>
      <c r="P15" s="50"/>
      <c r="Q15" s="50"/>
      <c r="R15" s="50"/>
      <c r="S15" s="50"/>
      <c r="T15" s="50"/>
      <c r="U15" s="49" t="s">
        <v>4</v>
      </c>
    </row>
    <row r="16" spans="4:21" s="47" customFormat="1" ht="12.75">
      <c r="D16" s="51" t="s">
        <v>34</v>
      </c>
      <c r="F16" s="52"/>
      <c r="G16" s="159">
        <f>0/1000</f>
        <v>0</v>
      </c>
      <c r="H16" s="160"/>
      <c r="I16" s="49" t="s">
        <v>4</v>
      </c>
      <c r="J16" s="161">
        <f>0/1000</f>
        <v>0</v>
      </c>
      <c r="K16" s="162"/>
      <c r="L16" s="50"/>
      <c r="M16" s="50"/>
      <c r="N16" s="50"/>
      <c r="O16" s="50"/>
      <c r="P16" s="50"/>
      <c r="Q16" s="50"/>
      <c r="R16" s="50"/>
      <c r="S16" s="50"/>
      <c r="T16" s="50"/>
      <c r="U16" s="49" t="s">
        <v>4</v>
      </c>
    </row>
    <row r="17" spans="4:21" s="47" customFormat="1" ht="12.75">
      <c r="D17" s="51" t="s">
        <v>35</v>
      </c>
      <c r="F17" s="52"/>
      <c r="G17" s="159">
        <f>679/1000</f>
        <v>0.679</v>
      </c>
      <c r="H17" s="160"/>
      <c r="I17" s="49" t="s">
        <v>4</v>
      </c>
      <c r="J17" s="161">
        <f>7461/1000</f>
        <v>7.461</v>
      </c>
      <c r="K17" s="162"/>
      <c r="L17" s="50"/>
      <c r="M17" s="50"/>
      <c r="N17" s="50"/>
      <c r="O17" s="50"/>
      <c r="P17" s="50"/>
      <c r="Q17" s="50"/>
      <c r="R17" s="50"/>
      <c r="S17" s="50"/>
      <c r="T17" s="50"/>
      <c r="U17" s="49" t="s">
        <v>4</v>
      </c>
    </row>
    <row r="18" spans="4:23" s="47" customFormat="1" ht="12.75">
      <c r="D18" s="45" t="s">
        <v>5</v>
      </c>
      <c r="G18" s="159">
        <f>(V18+V19)/1000</f>
        <v>0.34898</v>
      </c>
      <c r="H18" s="160"/>
      <c r="I18" s="49" t="s">
        <v>6</v>
      </c>
      <c r="J18" s="161">
        <f>(W18+W19)/1000</f>
        <v>0.34898</v>
      </c>
      <c r="K18" s="162"/>
      <c r="L18" s="50"/>
      <c r="M18" s="50"/>
      <c r="N18" s="50"/>
      <c r="O18" s="50"/>
      <c r="P18" s="50"/>
      <c r="Q18" s="50"/>
      <c r="R18" s="50"/>
      <c r="S18" s="50"/>
      <c r="T18" s="50"/>
      <c r="U18" s="49" t="s">
        <v>6</v>
      </c>
      <c r="V18" s="53">
        <v>303.61</v>
      </c>
      <c r="W18" s="54">
        <v>303.61</v>
      </c>
    </row>
    <row r="19" spans="4:23" s="47" customFormat="1" ht="12.75">
      <c r="D19" s="45" t="s">
        <v>7</v>
      </c>
      <c r="G19" s="159">
        <f>4189/1000</f>
        <v>4.189</v>
      </c>
      <c r="H19" s="160"/>
      <c r="I19" s="49" t="s">
        <v>4</v>
      </c>
      <c r="J19" s="161">
        <f>54008/1000</f>
        <v>54.008</v>
      </c>
      <c r="K19" s="162"/>
      <c r="L19" s="50"/>
      <c r="M19" s="50"/>
      <c r="N19" s="50"/>
      <c r="O19" s="50"/>
      <c r="P19" s="50"/>
      <c r="Q19" s="50"/>
      <c r="R19" s="50"/>
      <c r="S19" s="50"/>
      <c r="T19" s="50"/>
      <c r="U19" s="49" t="s">
        <v>4</v>
      </c>
      <c r="V19" s="53">
        <v>45.37</v>
      </c>
      <c r="W19" s="54">
        <v>45.37</v>
      </c>
    </row>
    <row r="20" spans="6:21" s="47" customFormat="1" ht="12">
      <c r="F20" s="46"/>
      <c r="G20" s="55"/>
      <c r="H20" s="55"/>
      <c r="I20" s="56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6"/>
    </row>
    <row r="21" spans="2:21" s="47" customFormat="1" ht="12">
      <c r="B21" s="46"/>
      <c r="C21" s="46"/>
      <c r="D21" s="46"/>
      <c r="F21" s="52"/>
      <c r="G21" s="58"/>
      <c r="H21" s="58"/>
      <c r="I21" s="59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59"/>
    </row>
    <row r="22" spans="1:4" s="47" customFormat="1" ht="12">
      <c r="A22" s="45" t="str">
        <f>"Составлена в базисных ценах на 01.2000 г. и текущих ценах на "&amp;IF(LEN(L22)&gt;3,MID(L22,4,LEN(L22)),L22)</f>
        <v>Составлена в базисных ценах на 01.2000 г. и текущих ценах на </v>
      </c>
      <c r="D22" s="47" t="s">
        <v>454</v>
      </c>
    </row>
    <row r="23" s="47" customFormat="1" ht="12.75" thickBot="1">
      <c r="A23" s="61"/>
    </row>
    <row r="24" spans="1:21" s="63" customFormat="1" ht="27" customHeight="1" thickBot="1">
      <c r="A24" s="168" t="s">
        <v>8</v>
      </c>
      <c r="B24" s="168" t="s">
        <v>9</v>
      </c>
      <c r="C24" s="168" t="s">
        <v>10</v>
      </c>
      <c r="D24" s="164" t="s">
        <v>11</v>
      </c>
      <c r="E24" s="164"/>
      <c r="F24" s="164"/>
      <c r="G24" s="164" t="s">
        <v>12</v>
      </c>
      <c r="H24" s="164"/>
      <c r="I24" s="164"/>
      <c r="J24" s="164" t="s">
        <v>13</v>
      </c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</row>
    <row r="25" spans="1:21" s="63" customFormat="1" ht="22.5" customHeight="1" thickBot="1">
      <c r="A25" s="168"/>
      <c r="B25" s="168"/>
      <c r="C25" s="168"/>
      <c r="D25" s="163" t="s">
        <v>1</v>
      </c>
      <c r="E25" s="62" t="s">
        <v>14</v>
      </c>
      <c r="F25" s="62" t="s">
        <v>15</v>
      </c>
      <c r="G25" s="163" t="s">
        <v>1</v>
      </c>
      <c r="H25" s="62" t="s">
        <v>14</v>
      </c>
      <c r="I25" s="62" t="s">
        <v>15</v>
      </c>
      <c r="J25" s="163" t="s">
        <v>1</v>
      </c>
      <c r="K25" s="62" t="s">
        <v>14</v>
      </c>
      <c r="L25" s="62"/>
      <c r="M25" s="62"/>
      <c r="N25" s="62"/>
      <c r="O25" s="62"/>
      <c r="P25" s="62"/>
      <c r="Q25" s="62"/>
      <c r="R25" s="62"/>
      <c r="S25" s="62"/>
      <c r="T25" s="62"/>
      <c r="U25" s="62" t="s">
        <v>15</v>
      </c>
    </row>
    <row r="26" spans="1:21" s="63" customFormat="1" ht="22.5" customHeight="1" thickBot="1">
      <c r="A26" s="168"/>
      <c r="B26" s="168"/>
      <c r="C26" s="168"/>
      <c r="D26" s="163"/>
      <c r="E26" s="62" t="s">
        <v>16</v>
      </c>
      <c r="F26" s="62" t="s">
        <v>17</v>
      </c>
      <c r="G26" s="163"/>
      <c r="H26" s="62" t="s">
        <v>16</v>
      </c>
      <c r="I26" s="62" t="s">
        <v>17</v>
      </c>
      <c r="J26" s="163"/>
      <c r="K26" s="62" t="s">
        <v>16</v>
      </c>
      <c r="L26" s="62"/>
      <c r="M26" s="62"/>
      <c r="N26" s="62"/>
      <c r="O26" s="62"/>
      <c r="P26" s="62"/>
      <c r="Q26" s="62"/>
      <c r="R26" s="62"/>
      <c r="S26" s="62"/>
      <c r="T26" s="62"/>
      <c r="U26" s="62" t="s">
        <v>17</v>
      </c>
    </row>
    <row r="27" spans="1:21" s="46" customFormat="1" ht="12.75">
      <c r="A27" s="71">
        <v>1</v>
      </c>
      <c r="B27" s="71">
        <v>2</v>
      </c>
      <c r="C27" s="71">
        <v>3</v>
      </c>
      <c r="D27" s="72">
        <v>4</v>
      </c>
      <c r="E27" s="71">
        <v>5</v>
      </c>
      <c r="F27" s="71">
        <v>6</v>
      </c>
      <c r="G27" s="72">
        <v>7</v>
      </c>
      <c r="H27" s="71">
        <v>8</v>
      </c>
      <c r="I27" s="71">
        <v>9</v>
      </c>
      <c r="J27" s="72">
        <v>10</v>
      </c>
      <c r="K27" s="71">
        <v>11</v>
      </c>
      <c r="L27" s="71"/>
      <c r="M27" s="71"/>
      <c r="N27" s="71"/>
      <c r="O27" s="71"/>
      <c r="P27" s="71"/>
      <c r="Q27" s="71"/>
      <c r="R27" s="71"/>
      <c r="S27" s="71"/>
      <c r="T27" s="71"/>
      <c r="U27" s="71">
        <v>12</v>
      </c>
    </row>
    <row r="28" spans="1:21" s="67" customFormat="1" ht="33.75" customHeight="1">
      <c r="A28" s="219" t="s">
        <v>477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1"/>
    </row>
    <row r="29" spans="1:21" s="67" customFormat="1" ht="17.25" customHeight="1">
      <c r="A29" s="172" t="s">
        <v>37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</row>
    <row r="30" spans="1:26" s="46" customFormat="1" ht="17.25" customHeight="1">
      <c r="A30" s="172" t="s">
        <v>38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67"/>
      <c r="W30" s="67"/>
      <c r="X30" s="67"/>
      <c r="Y30" s="67"/>
      <c r="Z30" s="67"/>
    </row>
    <row r="31" spans="1:26" s="46" customFormat="1" ht="72">
      <c r="A31" s="78">
        <v>1</v>
      </c>
      <c r="B31" s="79" t="s">
        <v>39</v>
      </c>
      <c r="C31" s="80">
        <v>0.15637</v>
      </c>
      <c r="D31" s="81">
        <v>3765.55</v>
      </c>
      <c r="E31" s="82">
        <v>133.8</v>
      </c>
      <c r="F31" s="81" t="s">
        <v>40</v>
      </c>
      <c r="G31" s="81" t="s">
        <v>41</v>
      </c>
      <c r="H31" s="81">
        <v>21</v>
      </c>
      <c r="I31" s="81" t="s">
        <v>42</v>
      </c>
      <c r="J31" s="81">
        <v>3599</v>
      </c>
      <c r="K31" s="82">
        <v>263</v>
      </c>
      <c r="L31" s="82" t="s">
        <v>43</v>
      </c>
      <c r="M31" s="82">
        <v>95</v>
      </c>
      <c r="N31" s="82">
        <v>50</v>
      </c>
      <c r="O31" s="82">
        <v>91</v>
      </c>
      <c r="P31" s="82">
        <v>41</v>
      </c>
      <c r="Q31" s="82">
        <v>978</v>
      </c>
      <c r="R31" s="82">
        <v>412</v>
      </c>
      <c r="S31" s="82">
        <v>0.85</v>
      </c>
      <c r="T31" s="82" t="s">
        <v>44</v>
      </c>
      <c r="U31" s="82" t="s">
        <v>45</v>
      </c>
      <c r="V31" s="67"/>
      <c r="W31" s="67"/>
      <c r="X31" s="67"/>
      <c r="Y31" s="67"/>
      <c r="Z31" s="67"/>
    </row>
    <row r="32" spans="1:26" s="126" customFormat="1" ht="12">
      <c r="A32" s="121"/>
      <c r="B32" s="127" t="s">
        <v>377</v>
      </c>
      <c r="C32" s="122" t="s">
        <v>378</v>
      </c>
      <c r="D32" s="123"/>
      <c r="E32" s="124"/>
      <c r="F32" s="123"/>
      <c r="G32" s="123" t="s">
        <v>379</v>
      </c>
      <c r="H32" s="123"/>
      <c r="I32" s="123"/>
      <c r="J32" s="123" t="s">
        <v>380</v>
      </c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5"/>
      <c r="W32" s="125"/>
      <c r="X32" s="125"/>
      <c r="Y32" s="125"/>
      <c r="Z32" s="125"/>
    </row>
    <row r="33" spans="1:26" s="126" customFormat="1" ht="24">
      <c r="A33" s="121"/>
      <c r="B33" s="127" t="s">
        <v>381</v>
      </c>
      <c r="C33" s="122" t="s">
        <v>382</v>
      </c>
      <c r="D33" s="123"/>
      <c r="E33" s="124"/>
      <c r="F33" s="123"/>
      <c r="G33" s="123" t="s">
        <v>383</v>
      </c>
      <c r="H33" s="123"/>
      <c r="I33" s="123"/>
      <c r="J33" s="123" t="s">
        <v>384</v>
      </c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5"/>
      <c r="W33" s="125"/>
      <c r="X33" s="125"/>
      <c r="Y33" s="125"/>
      <c r="Z33" s="125"/>
    </row>
    <row r="34" spans="1:26" s="46" customFormat="1" ht="60">
      <c r="A34" s="78">
        <v>2</v>
      </c>
      <c r="B34" s="79" t="s">
        <v>46</v>
      </c>
      <c r="C34" s="80">
        <v>0.0483</v>
      </c>
      <c r="D34" s="81">
        <v>1518.44</v>
      </c>
      <c r="E34" s="82">
        <v>1518.44</v>
      </c>
      <c r="F34" s="81"/>
      <c r="G34" s="81" t="s">
        <v>47</v>
      </c>
      <c r="H34" s="81">
        <v>73</v>
      </c>
      <c r="I34" s="81"/>
      <c r="J34" s="81">
        <v>924</v>
      </c>
      <c r="K34" s="82">
        <v>924</v>
      </c>
      <c r="L34" s="82" t="s">
        <v>43</v>
      </c>
      <c r="M34" s="82">
        <v>80</v>
      </c>
      <c r="N34" s="82">
        <v>45</v>
      </c>
      <c r="O34" s="82">
        <v>58</v>
      </c>
      <c r="P34" s="82">
        <v>28</v>
      </c>
      <c r="Q34" s="82">
        <v>628</v>
      </c>
      <c r="R34" s="82">
        <v>283</v>
      </c>
      <c r="S34" s="82">
        <v>0.85</v>
      </c>
      <c r="T34" s="82" t="s">
        <v>44</v>
      </c>
      <c r="U34" s="82"/>
      <c r="V34" s="67"/>
      <c r="W34" s="67"/>
      <c r="X34" s="67"/>
      <c r="Y34" s="67"/>
      <c r="Z34" s="67"/>
    </row>
    <row r="35" spans="1:26" s="126" customFormat="1" ht="12">
      <c r="A35" s="121"/>
      <c r="B35" s="127" t="s">
        <v>377</v>
      </c>
      <c r="C35" s="122" t="s">
        <v>385</v>
      </c>
      <c r="D35" s="123"/>
      <c r="E35" s="124"/>
      <c r="F35" s="123"/>
      <c r="G35" s="123" t="s">
        <v>386</v>
      </c>
      <c r="H35" s="123"/>
      <c r="I35" s="123"/>
      <c r="J35" s="123" t="s">
        <v>387</v>
      </c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5"/>
      <c r="W35" s="125"/>
      <c r="X35" s="125"/>
      <c r="Y35" s="125"/>
      <c r="Z35" s="125"/>
    </row>
    <row r="36" spans="1:26" s="126" customFormat="1" ht="24">
      <c r="A36" s="121"/>
      <c r="B36" s="127" t="s">
        <v>381</v>
      </c>
      <c r="C36" s="122" t="s">
        <v>388</v>
      </c>
      <c r="D36" s="123"/>
      <c r="E36" s="124"/>
      <c r="F36" s="123"/>
      <c r="G36" s="123" t="s">
        <v>389</v>
      </c>
      <c r="H36" s="123"/>
      <c r="I36" s="123"/>
      <c r="J36" s="123" t="s">
        <v>390</v>
      </c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5"/>
      <c r="W36" s="125"/>
      <c r="X36" s="125"/>
      <c r="Y36" s="125"/>
      <c r="Z36" s="125"/>
    </row>
    <row r="37" spans="1:26" s="46" customFormat="1" ht="60">
      <c r="A37" s="78">
        <v>3</v>
      </c>
      <c r="B37" s="79" t="s">
        <v>48</v>
      </c>
      <c r="C37" s="80">
        <v>0.1612</v>
      </c>
      <c r="D37" s="81">
        <v>633.41</v>
      </c>
      <c r="E37" s="82"/>
      <c r="F37" s="81" t="s">
        <v>49</v>
      </c>
      <c r="G37" s="81" t="s">
        <v>50</v>
      </c>
      <c r="H37" s="81"/>
      <c r="I37" s="81" t="s">
        <v>51</v>
      </c>
      <c r="J37" s="81">
        <v>881</v>
      </c>
      <c r="K37" s="82"/>
      <c r="L37" s="82" t="s">
        <v>43</v>
      </c>
      <c r="M37" s="82">
        <v>95</v>
      </c>
      <c r="N37" s="82">
        <v>50</v>
      </c>
      <c r="O37" s="82">
        <v>19</v>
      </c>
      <c r="P37" s="82">
        <v>9</v>
      </c>
      <c r="Q37" s="82">
        <v>203</v>
      </c>
      <c r="R37" s="82">
        <v>86</v>
      </c>
      <c r="S37" s="82">
        <v>0.85</v>
      </c>
      <c r="T37" s="82" t="s">
        <v>44</v>
      </c>
      <c r="U37" s="82" t="s">
        <v>52</v>
      </c>
      <c r="V37" s="67"/>
      <c r="W37" s="67"/>
      <c r="X37" s="67"/>
      <c r="Y37" s="67"/>
      <c r="Z37" s="67"/>
    </row>
    <row r="38" spans="1:26" s="126" customFormat="1" ht="12">
      <c r="A38" s="121"/>
      <c r="B38" s="127" t="s">
        <v>377</v>
      </c>
      <c r="C38" s="122" t="s">
        <v>378</v>
      </c>
      <c r="D38" s="123"/>
      <c r="E38" s="124"/>
      <c r="F38" s="123"/>
      <c r="G38" s="123" t="s">
        <v>391</v>
      </c>
      <c r="H38" s="123"/>
      <c r="I38" s="123"/>
      <c r="J38" s="123" t="s">
        <v>392</v>
      </c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125"/>
      <c r="X38" s="125"/>
      <c r="Y38" s="125"/>
      <c r="Z38" s="125"/>
    </row>
    <row r="39" spans="1:26" s="126" customFormat="1" ht="24">
      <c r="A39" s="121"/>
      <c r="B39" s="127" t="s">
        <v>381</v>
      </c>
      <c r="C39" s="122" t="s">
        <v>382</v>
      </c>
      <c r="D39" s="123"/>
      <c r="E39" s="124"/>
      <c r="F39" s="123"/>
      <c r="G39" s="123" t="s">
        <v>393</v>
      </c>
      <c r="H39" s="123"/>
      <c r="I39" s="123"/>
      <c r="J39" s="123" t="s">
        <v>394</v>
      </c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5"/>
      <c r="W39" s="125"/>
      <c r="X39" s="125"/>
      <c r="Y39" s="125"/>
      <c r="Z39" s="125"/>
    </row>
    <row r="40" spans="1:26" s="70" customFormat="1" ht="72">
      <c r="A40" s="78">
        <v>4</v>
      </c>
      <c r="B40" s="79" t="s">
        <v>53</v>
      </c>
      <c r="C40" s="80">
        <v>5.58</v>
      </c>
      <c r="D40" s="81">
        <v>48.26</v>
      </c>
      <c r="E40" s="82">
        <v>48.26</v>
      </c>
      <c r="F40" s="81"/>
      <c r="G40" s="81" t="s">
        <v>54</v>
      </c>
      <c r="H40" s="81">
        <v>269</v>
      </c>
      <c r="I40" s="81"/>
      <c r="J40" s="81">
        <v>3391</v>
      </c>
      <c r="K40" s="82">
        <v>3391</v>
      </c>
      <c r="L40" s="82" t="s">
        <v>43</v>
      </c>
      <c r="M40" s="82">
        <v>74</v>
      </c>
      <c r="N40" s="82">
        <v>50</v>
      </c>
      <c r="O40" s="82">
        <v>199</v>
      </c>
      <c r="P40" s="82">
        <v>135</v>
      </c>
      <c r="Q40" s="82">
        <v>2133</v>
      </c>
      <c r="R40" s="82">
        <v>1356</v>
      </c>
      <c r="S40" s="82">
        <v>0.85</v>
      </c>
      <c r="T40" s="82">
        <v>0.8</v>
      </c>
      <c r="U40" s="82"/>
      <c r="V40" s="67"/>
      <c r="W40" s="67"/>
      <c r="X40" s="67"/>
      <c r="Y40" s="67"/>
      <c r="Z40" s="67"/>
    </row>
    <row r="41" spans="1:26" s="128" customFormat="1" ht="12">
      <c r="A41" s="121"/>
      <c r="B41" s="127" t="s">
        <v>377</v>
      </c>
      <c r="C41" s="122" t="s">
        <v>395</v>
      </c>
      <c r="D41" s="123"/>
      <c r="E41" s="124"/>
      <c r="F41" s="123"/>
      <c r="G41" s="123" t="s">
        <v>396</v>
      </c>
      <c r="H41" s="123"/>
      <c r="I41" s="123"/>
      <c r="J41" s="123" t="s">
        <v>397</v>
      </c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5"/>
      <c r="W41" s="125"/>
      <c r="X41" s="125"/>
      <c r="Y41" s="125"/>
      <c r="Z41" s="125"/>
    </row>
    <row r="42" spans="1:26" s="128" customFormat="1" ht="12">
      <c r="A42" s="121"/>
      <c r="B42" s="127" t="s">
        <v>381</v>
      </c>
      <c r="C42" s="122" t="s">
        <v>398</v>
      </c>
      <c r="D42" s="123"/>
      <c r="E42" s="124"/>
      <c r="F42" s="123"/>
      <c r="G42" s="123" t="s">
        <v>399</v>
      </c>
      <c r="H42" s="123"/>
      <c r="I42" s="123"/>
      <c r="J42" s="123" t="s">
        <v>400</v>
      </c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5"/>
      <c r="W42" s="125"/>
      <c r="X42" s="125"/>
      <c r="Y42" s="125"/>
      <c r="Z42" s="125"/>
    </row>
    <row r="43" spans="1:26" ht="48">
      <c r="A43" s="78">
        <v>5</v>
      </c>
      <c r="B43" s="79" t="s">
        <v>55</v>
      </c>
      <c r="C43" s="80">
        <v>0.21</v>
      </c>
      <c r="D43" s="81">
        <v>6139.56</v>
      </c>
      <c r="E43" s="82">
        <v>1139.92</v>
      </c>
      <c r="F43" s="81" t="s">
        <v>56</v>
      </c>
      <c r="G43" s="81" t="s">
        <v>57</v>
      </c>
      <c r="H43" s="81">
        <v>239</v>
      </c>
      <c r="I43" s="81" t="s">
        <v>58</v>
      </c>
      <c r="J43" s="81">
        <v>11788</v>
      </c>
      <c r="K43" s="82" t="s">
        <v>59</v>
      </c>
      <c r="L43" s="82" t="s">
        <v>43</v>
      </c>
      <c r="M43" s="82">
        <v>130</v>
      </c>
      <c r="N43" s="82">
        <v>85</v>
      </c>
      <c r="O43" s="82">
        <v>519</v>
      </c>
      <c r="P43" s="82">
        <v>288</v>
      </c>
      <c r="Q43" s="82">
        <v>6943</v>
      </c>
      <c r="R43" s="82">
        <v>3632</v>
      </c>
      <c r="S43" s="82">
        <v>0.85</v>
      </c>
      <c r="T43" s="82" t="s">
        <v>44</v>
      </c>
      <c r="U43" s="82" t="s">
        <v>60</v>
      </c>
      <c r="V43" s="67"/>
      <c r="W43" s="67"/>
      <c r="X43" s="67"/>
      <c r="Y43" s="67"/>
      <c r="Z43" s="67"/>
    </row>
    <row r="44" spans="1:26" s="42" customFormat="1" ht="12.75">
      <c r="A44" s="121"/>
      <c r="B44" s="127" t="s">
        <v>377</v>
      </c>
      <c r="C44" s="122" t="s">
        <v>401</v>
      </c>
      <c r="D44" s="123"/>
      <c r="E44" s="124"/>
      <c r="F44" s="123"/>
      <c r="G44" s="123" t="s">
        <v>402</v>
      </c>
      <c r="H44" s="123"/>
      <c r="I44" s="123"/>
      <c r="J44" s="123" t="s">
        <v>403</v>
      </c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5"/>
      <c r="W44" s="125"/>
      <c r="X44" s="125"/>
      <c r="Y44" s="125"/>
      <c r="Z44" s="125"/>
    </row>
    <row r="45" spans="1:26" s="42" customFormat="1" ht="24">
      <c r="A45" s="121"/>
      <c r="B45" s="127" t="s">
        <v>381</v>
      </c>
      <c r="C45" s="122" t="s">
        <v>404</v>
      </c>
      <c r="D45" s="123"/>
      <c r="E45" s="124"/>
      <c r="F45" s="123"/>
      <c r="G45" s="123" t="s">
        <v>405</v>
      </c>
      <c r="H45" s="123"/>
      <c r="I45" s="123"/>
      <c r="J45" s="123" t="s">
        <v>406</v>
      </c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5"/>
      <c r="W45" s="125"/>
      <c r="X45" s="125"/>
      <c r="Y45" s="125"/>
      <c r="Z45" s="125"/>
    </row>
    <row r="46" spans="1:26" ht="48">
      <c r="A46" s="78">
        <v>6</v>
      </c>
      <c r="B46" s="79" t="s">
        <v>61</v>
      </c>
      <c r="C46" s="80">
        <v>0.21</v>
      </c>
      <c r="D46" s="81">
        <v>7994.22</v>
      </c>
      <c r="E46" s="82" t="s">
        <v>62</v>
      </c>
      <c r="F46" s="81" t="s">
        <v>63</v>
      </c>
      <c r="G46" s="81" t="s">
        <v>64</v>
      </c>
      <c r="H46" s="81" t="s">
        <v>65</v>
      </c>
      <c r="I46" s="81" t="s">
        <v>66</v>
      </c>
      <c r="J46" s="81">
        <v>11788</v>
      </c>
      <c r="K46" s="82" t="s">
        <v>59</v>
      </c>
      <c r="L46" s="82" t="s">
        <v>43</v>
      </c>
      <c r="M46" s="82">
        <v>130</v>
      </c>
      <c r="N46" s="82">
        <v>85</v>
      </c>
      <c r="O46" s="82">
        <v>649</v>
      </c>
      <c r="P46" s="82">
        <v>361</v>
      </c>
      <c r="Q46" s="82">
        <v>6943</v>
      </c>
      <c r="R46" s="82">
        <v>3632</v>
      </c>
      <c r="S46" s="82">
        <v>0.85</v>
      </c>
      <c r="T46" s="82" t="s">
        <v>44</v>
      </c>
      <c r="U46" s="82" t="s">
        <v>60</v>
      </c>
      <c r="V46" s="67"/>
      <c r="W46" s="67"/>
      <c r="X46" s="67"/>
      <c r="Y46" s="67"/>
      <c r="Z46" s="67"/>
    </row>
    <row r="47" spans="1:26" s="42" customFormat="1" ht="12.75">
      <c r="A47" s="121"/>
      <c r="B47" s="127" t="s">
        <v>377</v>
      </c>
      <c r="C47" s="122" t="s">
        <v>401</v>
      </c>
      <c r="D47" s="123"/>
      <c r="E47" s="124"/>
      <c r="F47" s="123"/>
      <c r="G47" s="123" t="s">
        <v>407</v>
      </c>
      <c r="H47" s="123"/>
      <c r="I47" s="123"/>
      <c r="J47" s="123" t="s">
        <v>403</v>
      </c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5"/>
      <c r="W47" s="125"/>
      <c r="X47" s="125"/>
      <c r="Y47" s="125"/>
      <c r="Z47" s="125"/>
    </row>
    <row r="48" spans="1:26" s="42" customFormat="1" ht="24">
      <c r="A48" s="121"/>
      <c r="B48" s="127" t="s">
        <v>381</v>
      </c>
      <c r="C48" s="122" t="s">
        <v>404</v>
      </c>
      <c r="D48" s="123"/>
      <c r="E48" s="124"/>
      <c r="F48" s="123"/>
      <c r="G48" s="123" t="s">
        <v>408</v>
      </c>
      <c r="H48" s="123"/>
      <c r="I48" s="123"/>
      <c r="J48" s="123" t="s">
        <v>406</v>
      </c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5"/>
      <c r="W48" s="125"/>
      <c r="X48" s="125"/>
      <c r="Y48" s="125"/>
      <c r="Z48" s="125"/>
    </row>
    <row r="49" spans="1:26" ht="60">
      <c r="A49" s="73">
        <v>7</v>
      </c>
      <c r="B49" s="74" t="s">
        <v>67</v>
      </c>
      <c r="C49" s="75">
        <v>6</v>
      </c>
      <c r="D49" s="76">
        <v>324.86</v>
      </c>
      <c r="E49" s="77" t="s">
        <v>68</v>
      </c>
      <c r="F49" s="76"/>
      <c r="G49" s="76">
        <v>1949</v>
      </c>
      <c r="H49" s="76" t="s">
        <v>69</v>
      </c>
      <c r="I49" s="76"/>
      <c r="J49" s="76">
        <v>6975</v>
      </c>
      <c r="K49" s="77" t="s">
        <v>70</v>
      </c>
      <c r="L49" s="77" t="s">
        <v>71</v>
      </c>
      <c r="M49" s="77">
        <v>74</v>
      </c>
      <c r="N49" s="77">
        <v>50</v>
      </c>
      <c r="O49" s="77"/>
      <c r="P49" s="77"/>
      <c r="Q49" s="77"/>
      <c r="R49" s="77"/>
      <c r="S49" s="77">
        <v>0.85</v>
      </c>
      <c r="T49" s="77">
        <v>0.8</v>
      </c>
      <c r="U49" s="77"/>
      <c r="V49" s="67"/>
      <c r="W49" s="67"/>
      <c r="X49" s="67"/>
      <c r="Y49" s="67"/>
      <c r="Z49" s="67"/>
    </row>
    <row r="50" spans="1:26" ht="17.25" customHeight="1">
      <c r="A50" s="172" t="s">
        <v>72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67"/>
      <c r="W50" s="67"/>
      <c r="X50" s="67"/>
      <c r="Y50" s="67"/>
      <c r="Z50" s="67"/>
    </row>
    <row r="51" spans="1:26" ht="48">
      <c r="A51" s="78">
        <v>8</v>
      </c>
      <c r="B51" s="79" t="s">
        <v>73</v>
      </c>
      <c r="C51" s="80">
        <v>1.24</v>
      </c>
      <c r="D51" s="81">
        <v>675.66</v>
      </c>
      <c r="E51" s="82" t="s">
        <v>74</v>
      </c>
      <c r="F51" s="81" t="s">
        <v>75</v>
      </c>
      <c r="G51" s="81" t="s">
        <v>76</v>
      </c>
      <c r="H51" s="81" t="s">
        <v>77</v>
      </c>
      <c r="I51" s="81" t="s">
        <v>78</v>
      </c>
      <c r="J51" s="81">
        <v>8125</v>
      </c>
      <c r="K51" s="82" t="s">
        <v>79</v>
      </c>
      <c r="L51" s="82" t="s">
        <v>43</v>
      </c>
      <c r="M51" s="82">
        <v>108</v>
      </c>
      <c r="N51" s="82">
        <v>68</v>
      </c>
      <c r="O51" s="82">
        <v>549</v>
      </c>
      <c r="P51" s="82">
        <v>345</v>
      </c>
      <c r="Q51" s="82">
        <v>5881</v>
      </c>
      <c r="R51" s="82">
        <v>3485</v>
      </c>
      <c r="S51" s="82">
        <v>0.85</v>
      </c>
      <c r="T51" s="82">
        <v>0.8</v>
      </c>
      <c r="U51" s="82" t="s">
        <v>80</v>
      </c>
      <c r="V51" s="67"/>
      <c r="W51" s="67"/>
      <c r="X51" s="67"/>
      <c r="Y51" s="67"/>
      <c r="Z51" s="67"/>
    </row>
    <row r="52" spans="1:26" s="42" customFormat="1" ht="12.75">
      <c r="A52" s="121"/>
      <c r="B52" s="127" t="s">
        <v>377</v>
      </c>
      <c r="C52" s="122" t="s">
        <v>409</v>
      </c>
      <c r="D52" s="123"/>
      <c r="E52" s="124"/>
      <c r="F52" s="123"/>
      <c r="G52" s="123" t="s">
        <v>410</v>
      </c>
      <c r="H52" s="123"/>
      <c r="I52" s="123"/>
      <c r="J52" s="123" t="s">
        <v>411</v>
      </c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5"/>
      <c r="W52" s="125"/>
      <c r="X52" s="125"/>
      <c r="Y52" s="125"/>
      <c r="Z52" s="125"/>
    </row>
    <row r="53" spans="1:26" s="42" customFormat="1" ht="12.75">
      <c r="A53" s="121"/>
      <c r="B53" s="127" t="s">
        <v>381</v>
      </c>
      <c r="C53" s="122" t="s">
        <v>412</v>
      </c>
      <c r="D53" s="123"/>
      <c r="E53" s="124"/>
      <c r="F53" s="123"/>
      <c r="G53" s="123" t="s">
        <v>413</v>
      </c>
      <c r="H53" s="123"/>
      <c r="I53" s="123"/>
      <c r="J53" s="123" t="s">
        <v>414</v>
      </c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5"/>
      <c r="W53" s="125"/>
      <c r="X53" s="125"/>
      <c r="Y53" s="125"/>
      <c r="Z53" s="125"/>
    </row>
    <row r="54" spans="1:26" ht="60">
      <c r="A54" s="78">
        <v>9</v>
      </c>
      <c r="B54" s="79" t="s">
        <v>81</v>
      </c>
      <c r="C54" s="80">
        <v>0.124</v>
      </c>
      <c r="D54" s="81">
        <v>25974.23</v>
      </c>
      <c r="E54" s="82" t="s">
        <v>82</v>
      </c>
      <c r="F54" s="81" t="s">
        <v>83</v>
      </c>
      <c r="G54" s="81" t="s">
        <v>84</v>
      </c>
      <c r="H54" s="81" t="s">
        <v>85</v>
      </c>
      <c r="I54" s="81" t="s">
        <v>86</v>
      </c>
      <c r="J54" s="81">
        <v>22956</v>
      </c>
      <c r="K54" s="82" t="s">
        <v>87</v>
      </c>
      <c r="L54" s="82" t="s">
        <v>43</v>
      </c>
      <c r="M54" s="82">
        <v>130</v>
      </c>
      <c r="N54" s="82">
        <v>89</v>
      </c>
      <c r="O54" s="82">
        <v>1223</v>
      </c>
      <c r="P54" s="82">
        <v>712</v>
      </c>
      <c r="Q54" s="82">
        <v>13083</v>
      </c>
      <c r="R54" s="82">
        <v>7166</v>
      </c>
      <c r="S54" s="82">
        <v>0.85</v>
      </c>
      <c r="T54" s="82" t="s">
        <v>44</v>
      </c>
      <c r="U54" s="82" t="s">
        <v>88</v>
      </c>
      <c r="V54" s="67"/>
      <c r="W54" s="67"/>
      <c r="X54" s="67"/>
      <c r="Y54" s="67"/>
      <c r="Z54" s="67"/>
    </row>
    <row r="55" spans="1:26" s="42" customFormat="1" ht="12.75">
      <c r="A55" s="121"/>
      <c r="B55" s="127" t="s">
        <v>377</v>
      </c>
      <c r="C55" s="122" t="s">
        <v>401</v>
      </c>
      <c r="D55" s="123"/>
      <c r="E55" s="124"/>
      <c r="F55" s="123"/>
      <c r="G55" s="123" t="s">
        <v>415</v>
      </c>
      <c r="H55" s="123"/>
      <c r="I55" s="123"/>
      <c r="J55" s="123" t="s">
        <v>416</v>
      </c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5"/>
      <c r="W55" s="125"/>
      <c r="X55" s="125"/>
      <c r="Y55" s="125"/>
      <c r="Z55" s="125"/>
    </row>
    <row r="56" spans="1:26" s="42" customFormat="1" ht="24">
      <c r="A56" s="121"/>
      <c r="B56" s="127" t="s">
        <v>381</v>
      </c>
      <c r="C56" s="122" t="s">
        <v>417</v>
      </c>
      <c r="D56" s="123"/>
      <c r="E56" s="124"/>
      <c r="F56" s="123"/>
      <c r="G56" s="123" t="s">
        <v>418</v>
      </c>
      <c r="H56" s="123"/>
      <c r="I56" s="123"/>
      <c r="J56" s="123" t="s">
        <v>419</v>
      </c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5"/>
      <c r="W56" s="125"/>
      <c r="X56" s="125"/>
      <c r="Y56" s="125"/>
      <c r="Z56" s="125"/>
    </row>
    <row r="57" spans="1:26" ht="72">
      <c r="A57" s="73">
        <v>10</v>
      </c>
      <c r="B57" s="74" t="s">
        <v>89</v>
      </c>
      <c r="C57" s="75">
        <v>124</v>
      </c>
      <c r="D57" s="76">
        <v>75.1</v>
      </c>
      <c r="E57" s="77" t="s">
        <v>90</v>
      </c>
      <c r="F57" s="76"/>
      <c r="G57" s="76">
        <v>9312</v>
      </c>
      <c r="H57" s="76" t="s">
        <v>91</v>
      </c>
      <c r="I57" s="76"/>
      <c r="J57" s="76">
        <v>60190</v>
      </c>
      <c r="K57" s="77" t="s">
        <v>92</v>
      </c>
      <c r="L57" s="77" t="s">
        <v>71</v>
      </c>
      <c r="M57" s="77">
        <v>130</v>
      </c>
      <c r="N57" s="77">
        <v>89</v>
      </c>
      <c r="O57" s="77"/>
      <c r="P57" s="77"/>
      <c r="Q57" s="77"/>
      <c r="R57" s="77"/>
      <c r="S57" s="77">
        <v>0.85</v>
      </c>
      <c r="T57" s="77" t="s">
        <v>44</v>
      </c>
      <c r="U57" s="77"/>
      <c r="V57" s="67"/>
      <c r="W57" s="67"/>
      <c r="X57" s="67"/>
      <c r="Y57" s="67"/>
      <c r="Z57" s="67"/>
    </row>
    <row r="58" spans="1:26" ht="60">
      <c r="A58" s="78">
        <v>11</v>
      </c>
      <c r="B58" s="79" t="s">
        <v>93</v>
      </c>
      <c r="C58" s="80">
        <v>1</v>
      </c>
      <c r="D58" s="81">
        <v>171.51</v>
      </c>
      <c r="E58" s="82" t="s">
        <v>94</v>
      </c>
      <c r="F58" s="81" t="s">
        <v>95</v>
      </c>
      <c r="G58" s="81" t="s">
        <v>96</v>
      </c>
      <c r="H58" s="81" t="s">
        <v>97</v>
      </c>
      <c r="I58" s="81" t="s">
        <v>98</v>
      </c>
      <c r="J58" s="81">
        <v>1194</v>
      </c>
      <c r="K58" s="82" t="s">
        <v>99</v>
      </c>
      <c r="L58" s="82" t="s">
        <v>43</v>
      </c>
      <c r="M58" s="82">
        <v>130</v>
      </c>
      <c r="N58" s="82">
        <v>89</v>
      </c>
      <c r="O58" s="82">
        <v>72</v>
      </c>
      <c r="P58" s="82">
        <v>42</v>
      </c>
      <c r="Q58" s="82">
        <v>764</v>
      </c>
      <c r="R58" s="82">
        <v>418</v>
      </c>
      <c r="S58" s="82">
        <v>0.85</v>
      </c>
      <c r="T58" s="82" t="s">
        <v>44</v>
      </c>
      <c r="U58" s="82" t="s">
        <v>100</v>
      </c>
      <c r="V58" s="67"/>
      <c r="W58" s="67"/>
      <c r="X58" s="67"/>
      <c r="Y58" s="67"/>
      <c r="Z58" s="67"/>
    </row>
    <row r="59" spans="1:26" s="42" customFormat="1" ht="12.75">
      <c r="A59" s="121"/>
      <c r="B59" s="127" t="s">
        <v>377</v>
      </c>
      <c r="C59" s="122" t="s">
        <v>401</v>
      </c>
      <c r="D59" s="123"/>
      <c r="E59" s="124"/>
      <c r="F59" s="123"/>
      <c r="G59" s="123" t="s">
        <v>420</v>
      </c>
      <c r="H59" s="123"/>
      <c r="I59" s="123"/>
      <c r="J59" s="123" t="s">
        <v>421</v>
      </c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5"/>
      <c r="W59" s="125"/>
      <c r="X59" s="125"/>
      <c r="Y59" s="125"/>
      <c r="Z59" s="125"/>
    </row>
    <row r="60" spans="1:26" s="42" customFormat="1" ht="24">
      <c r="A60" s="121"/>
      <c r="B60" s="127" t="s">
        <v>381</v>
      </c>
      <c r="C60" s="122" t="s">
        <v>417</v>
      </c>
      <c r="D60" s="123"/>
      <c r="E60" s="124"/>
      <c r="F60" s="123"/>
      <c r="G60" s="123" t="s">
        <v>422</v>
      </c>
      <c r="H60" s="123"/>
      <c r="I60" s="123"/>
      <c r="J60" s="123" t="s">
        <v>423</v>
      </c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5"/>
      <c r="W60" s="125"/>
      <c r="X60" s="125"/>
      <c r="Y60" s="125"/>
      <c r="Z60" s="125"/>
    </row>
    <row r="61" spans="1:26" ht="72">
      <c r="A61" s="73">
        <v>12</v>
      </c>
      <c r="B61" s="74" t="s">
        <v>101</v>
      </c>
      <c r="C61" s="75">
        <v>1</v>
      </c>
      <c r="D61" s="76">
        <v>437</v>
      </c>
      <c r="E61" s="77" t="s">
        <v>102</v>
      </c>
      <c r="F61" s="76"/>
      <c r="G61" s="76">
        <v>437</v>
      </c>
      <c r="H61" s="76" t="s">
        <v>102</v>
      </c>
      <c r="I61" s="76"/>
      <c r="J61" s="76">
        <v>2774</v>
      </c>
      <c r="K61" s="77" t="s">
        <v>103</v>
      </c>
      <c r="L61" s="77" t="s">
        <v>71</v>
      </c>
      <c r="M61" s="77">
        <v>130</v>
      </c>
      <c r="N61" s="77">
        <v>89</v>
      </c>
      <c r="O61" s="77"/>
      <c r="P61" s="77"/>
      <c r="Q61" s="77"/>
      <c r="R61" s="77"/>
      <c r="S61" s="77">
        <v>0.85</v>
      </c>
      <c r="T61" s="77" t="s">
        <v>44</v>
      </c>
      <c r="U61" s="77"/>
      <c r="V61" s="67"/>
      <c r="W61" s="67"/>
      <c r="X61" s="67"/>
      <c r="Y61" s="67"/>
      <c r="Z61" s="67"/>
    </row>
    <row r="62" spans="1:26" ht="48">
      <c r="A62" s="78">
        <v>13</v>
      </c>
      <c r="B62" s="79" t="s">
        <v>104</v>
      </c>
      <c r="C62" s="80">
        <v>2</v>
      </c>
      <c r="D62" s="81">
        <v>140.13</v>
      </c>
      <c r="E62" s="82" t="s">
        <v>105</v>
      </c>
      <c r="F62" s="81" t="s">
        <v>106</v>
      </c>
      <c r="G62" s="81" t="s">
        <v>107</v>
      </c>
      <c r="H62" s="81" t="s">
        <v>108</v>
      </c>
      <c r="I62" s="81" t="s">
        <v>109</v>
      </c>
      <c r="J62" s="81">
        <v>1578</v>
      </c>
      <c r="K62" s="82" t="s">
        <v>110</v>
      </c>
      <c r="L62" s="82" t="s">
        <v>43</v>
      </c>
      <c r="M62" s="82">
        <v>130</v>
      </c>
      <c r="N62" s="82">
        <v>89</v>
      </c>
      <c r="O62" s="82">
        <v>43</v>
      </c>
      <c r="P62" s="82">
        <v>25</v>
      </c>
      <c r="Q62" s="82">
        <v>450</v>
      </c>
      <c r="R62" s="82">
        <v>246</v>
      </c>
      <c r="S62" s="82">
        <v>0.85</v>
      </c>
      <c r="T62" s="82" t="s">
        <v>44</v>
      </c>
      <c r="U62" s="82" t="s">
        <v>111</v>
      </c>
      <c r="V62" s="67"/>
      <c r="W62" s="67"/>
      <c r="X62" s="67"/>
      <c r="Y62" s="67"/>
      <c r="Z62" s="67"/>
    </row>
    <row r="63" spans="1:26" s="42" customFormat="1" ht="12.75">
      <c r="A63" s="121"/>
      <c r="B63" s="127" t="s">
        <v>377</v>
      </c>
      <c r="C63" s="122" t="s">
        <v>401</v>
      </c>
      <c r="D63" s="123"/>
      <c r="E63" s="124"/>
      <c r="F63" s="123"/>
      <c r="G63" s="123" t="s">
        <v>424</v>
      </c>
      <c r="H63" s="123"/>
      <c r="I63" s="123"/>
      <c r="J63" s="123" t="s">
        <v>425</v>
      </c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5"/>
      <c r="W63" s="125"/>
      <c r="X63" s="125"/>
      <c r="Y63" s="125"/>
      <c r="Z63" s="125"/>
    </row>
    <row r="64" spans="1:26" s="42" customFormat="1" ht="24">
      <c r="A64" s="121"/>
      <c r="B64" s="127" t="s">
        <v>381</v>
      </c>
      <c r="C64" s="122" t="s">
        <v>417</v>
      </c>
      <c r="D64" s="123"/>
      <c r="E64" s="124"/>
      <c r="F64" s="123"/>
      <c r="G64" s="123" t="s">
        <v>426</v>
      </c>
      <c r="H64" s="123"/>
      <c r="I64" s="123"/>
      <c r="J64" s="123" t="s">
        <v>427</v>
      </c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5"/>
      <c r="W64" s="125"/>
      <c r="X64" s="125"/>
      <c r="Y64" s="125"/>
      <c r="Z64" s="125"/>
    </row>
    <row r="65" spans="1:26" ht="48">
      <c r="A65" s="78">
        <v>14</v>
      </c>
      <c r="B65" s="79" t="s">
        <v>112</v>
      </c>
      <c r="C65" s="80">
        <v>0.01</v>
      </c>
      <c r="D65" s="81">
        <v>31686.43</v>
      </c>
      <c r="E65" s="82" t="s">
        <v>113</v>
      </c>
      <c r="F65" s="81" t="s">
        <v>114</v>
      </c>
      <c r="G65" s="81" t="s">
        <v>115</v>
      </c>
      <c r="H65" s="81" t="s">
        <v>116</v>
      </c>
      <c r="I65" s="81" t="s">
        <v>117</v>
      </c>
      <c r="J65" s="81">
        <v>2554</v>
      </c>
      <c r="K65" s="82" t="s">
        <v>118</v>
      </c>
      <c r="L65" s="82" t="s">
        <v>43</v>
      </c>
      <c r="M65" s="82">
        <v>130</v>
      </c>
      <c r="N65" s="82">
        <v>89</v>
      </c>
      <c r="O65" s="82">
        <v>87</v>
      </c>
      <c r="P65" s="82">
        <v>51</v>
      </c>
      <c r="Q65" s="82">
        <v>925</v>
      </c>
      <c r="R65" s="82">
        <v>507</v>
      </c>
      <c r="S65" s="82">
        <v>0.85</v>
      </c>
      <c r="T65" s="82" t="s">
        <v>44</v>
      </c>
      <c r="U65" s="82" t="s">
        <v>119</v>
      </c>
      <c r="V65" s="67"/>
      <c r="W65" s="67"/>
      <c r="X65" s="67"/>
      <c r="Y65" s="67"/>
      <c r="Z65" s="67"/>
    </row>
    <row r="66" spans="1:26" s="42" customFormat="1" ht="12.75">
      <c r="A66" s="121"/>
      <c r="B66" s="127" t="s">
        <v>377</v>
      </c>
      <c r="C66" s="122" t="s">
        <v>401</v>
      </c>
      <c r="D66" s="123"/>
      <c r="E66" s="124"/>
      <c r="F66" s="123"/>
      <c r="G66" s="123" t="s">
        <v>428</v>
      </c>
      <c r="H66" s="123"/>
      <c r="I66" s="123"/>
      <c r="J66" s="123" t="s">
        <v>429</v>
      </c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5"/>
      <c r="W66" s="125"/>
      <c r="X66" s="125"/>
      <c r="Y66" s="125"/>
      <c r="Z66" s="125"/>
    </row>
    <row r="67" spans="1:26" s="42" customFormat="1" ht="24">
      <c r="A67" s="121"/>
      <c r="B67" s="127" t="s">
        <v>381</v>
      </c>
      <c r="C67" s="122" t="s">
        <v>417</v>
      </c>
      <c r="D67" s="123"/>
      <c r="E67" s="124"/>
      <c r="F67" s="123"/>
      <c r="G67" s="123" t="s">
        <v>430</v>
      </c>
      <c r="H67" s="123"/>
      <c r="I67" s="123"/>
      <c r="J67" s="123" t="s">
        <v>431</v>
      </c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5"/>
      <c r="W67" s="125"/>
      <c r="X67" s="125"/>
      <c r="Y67" s="125"/>
      <c r="Z67" s="125"/>
    </row>
    <row r="68" spans="1:26" ht="60">
      <c r="A68" s="78">
        <v>15</v>
      </c>
      <c r="B68" s="79" t="s">
        <v>120</v>
      </c>
      <c r="C68" s="80">
        <v>2</v>
      </c>
      <c r="D68" s="81">
        <v>154.17</v>
      </c>
      <c r="E68" s="82" t="s">
        <v>121</v>
      </c>
      <c r="F68" s="81">
        <v>7.7</v>
      </c>
      <c r="G68" s="81" t="s">
        <v>122</v>
      </c>
      <c r="H68" s="81" t="s">
        <v>123</v>
      </c>
      <c r="I68" s="81">
        <v>15</v>
      </c>
      <c r="J68" s="81">
        <v>3585</v>
      </c>
      <c r="K68" s="82" t="s">
        <v>124</v>
      </c>
      <c r="L68" s="82" t="s">
        <v>43</v>
      </c>
      <c r="M68" s="82">
        <v>80</v>
      </c>
      <c r="N68" s="82">
        <v>60</v>
      </c>
      <c r="O68" s="82">
        <v>212</v>
      </c>
      <c r="P68" s="82">
        <v>159</v>
      </c>
      <c r="Q68" s="82">
        <v>2272</v>
      </c>
      <c r="R68" s="82">
        <v>1604</v>
      </c>
      <c r="S68" s="82">
        <v>0.85</v>
      </c>
      <c r="T68" s="82">
        <v>0.8</v>
      </c>
      <c r="U68" s="82">
        <v>83</v>
      </c>
      <c r="V68" s="67"/>
      <c r="W68" s="67"/>
      <c r="X68" s="67"/>
      <c r="Y68" s="67"/>
      <c r="Z68" s="67"/>
    </row>
    <row r="69" spans="1:26" s="42" customFormat="1" ht="12.75">
      <c r="A69" s="121"/>
      <c r="B69" s="127" t="s">
        <v>377</v>
      </c>
      <c r="C69" s="122" t="s">
        <v>385</v>
      </c>
      <c r="D69" s="123"/>
      <c r="E69" s="124"/>
      <c r="F69" s="123"/>
      <c r="G69" s="123" t="s">
        <v>432</v>
      </c>
      <c r="H69" s="123"/>
      <c r="I69" s="123"/>
      <c r="J69" s="123" t="s">
        <v>433</v>
      </c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5"/>
      <c r="W69" s="125"/>
      <c r="X69" s="125"/>
      <c r="Y69" s="125"/>
      <c r="Z69" s="125"/>
    </row>
    <row r="70" spans="1:26" s="42" customFormat="1" ht="12.75">
      <c r="A70" s="121"/>
      <c r="B70" s="127" t="s">
        <v>381</v>
      </c>
      <c r="C70" s="122" t="s">
        <v>434</v>
      </c>
      <c r="D70" s="123"/>
      <c r="E70" s="124"/>
      <c r="F70" s="123"/>
      <c r="G70" s="123" t="s">
        <v>435</v>
      </c>
      <c r="H70" s="123"/>
      <c r="I70" s="123"/>
      <c r="J70" s="123" t="s">
        <v>436</v>
      </c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5"/>
      <c r="W70" s="125"/>
      <c r="X70" s="125"/>
      <c r="Y70" s="125"/>
      <c r="Z70" s="125"/>
    </row>
    <row r="71" spans="1:26" ht="48">
      <c r="A71" s="78">
        <v>16</v>
      </c>
      <c r="B71" s="79" t="s">
        <v>125</v>
      </c>
      <c r="C71" s="80">
        <v>0.8432</v>
      </c>
      <c r="D71" s="81">
        <v>331.98</v>
      </c>
      <c r="E71" s="82" t="s">
        <v>126</v>
      </c>
      <c r="F71" s="81" t="s">
        <v>127</v>
      </c>
      <c r="G71" s="81" t="s">
        <v>128</v>
      </c>
      <c r="H71" s="81" t="s">
        <v>129</v>
      </c>
      <c r="I71" s="81">
        <v>9</v>
      </c>
      <c r="J71" s="81">
        <v>1691</v>
      </c>
      <c r="K71" s="82" t="s">
        <v>130</v>
      </c>
      <c r="L71" s="82" t="s">
        <v>43</v>
      </c>
      <c r="M71" s="82">
        <v>90</v>
      </c>
      <c r="N71" s="82">
        <v>70</v>
      </c>
      <c r="O71" s="82">
        <v>54</v>
      </c>
      <c r="P71" s="82">
        <v>36</v>
      </c>
      <c r="Q71" s="82">
        <v>581</v>
      </c>
      <c r="R71" s="82">
        <v>362</v>
      </c>
      <c r="S71" s="82">
        <v>0.85</v>
      </c>
      <c r="T71" s="82" t="s">
        <v>44</v>
      </c>
      <c r="U71" s="82" t="s">
        <v>131</v>
      </c>
      <c r="V71" s="67"/>
      <c r="W71" s="67"/>
      <c r="X71" s="67"/>
      <c r="Y71" s="67"/>
      <c r="Z71" s="67"/>
    </row>
    <row r="72" spans="1:26" s="42" customFormat="1" ht="12.75">
      <c r="A72" s="121"/>
      <c r="B72" s="127" t="s">
        <v>377</v>
      </c>
      <c r="C72" s="122" t="s">
        <v>437</v>
      </c>
      <c r="D72" s="123"/>
      <c r="E72" s="124"/>
      <c r="F72" s="123"/>
      <c r="G72" s="123" t="s">
        <v>438</v>
      </c>
      <c r="H72" s="123"/>
      <c r="I72" s="123"/>
      <c r="J72" s="123" t="s">
        <v>439</v>
      </c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5"/>
      <c r="W72" s="125"/>
      <c r="X72" s="125"/>
      <c r="Y72" s="125"/>
      <c r="Z72" s="125"/>
    </row>
    <row r="73" spans="1:26" s="42" customFormat="1" ht="24">
      <c r="A73" s="121"/>
      <c r="B73" s="127" t="s">
        <v>381</v>
      </c>
      <c r="C73" s="122" t="s">
        <v>440</v>
      </c>
      <c r="D73" s="123"/>
      <c r="E73" s="124"/>
      <c r="F73" s="123"/>
      <c r="G73" s="123" t="s">
        <v>441</v>
      </c>
      <c r="H73" s="123"/>
      <c r="I73" s="123"/>
      <c r="J73" s="123" t="s">
        <v>442</v>
      </c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5"/>
      <c r="W73" s="125"/>
      <c r="X73" s="125"/>
      <c r="Y73" s="125"/>
      <c r="Z73" s="125"/>
    </row>
    <row r="74" spans="1:26" ht="72">
      <c r="A74" s="78">
        <v>17</v>
      </c>
      <c r="B74" s="79" t="s">
        <v>132</v>
      </c>
      <c r="C74" s="80">
        <v>2.728</v>
      </c>
      <c r="D74" s="81">
        <v>730.26</v>
      </c>
      <c r="E74" s="82" t="s">
        <v>133</v>
      </c>
      <c r="F74" s="81">
        <v>58.05</v>
      </c>
      <c r="G74" s="81" t="s">
        <v>134</v>
      </c>
      <c r="H74" s="81" t="s">
        <v>135</v>
      </c>
      <c r="I74" s="81">
        <v>158</v>
      </c>
      <c r="J74" s="81">
        <v>14040</v>
      </c>
      <c r="K74" s="82" t="s">
        <v>136</v>
      </c>
      <c r="L74" s="82" t="s">
        <v>43</v>
      </c>
      <c r="M74" s="82">
        <v>100</v>
      </c>
      <c r="N74" s="82">
        <v>70</v>
      </c>
      <c r="O74" s="82">
        <v>635</v>
      </c>
      <c r="P74" s="82">
        <v>378</v>
      </c>
      <c r="Q74" s="82">
        <v>6793</v>
      </c>
      <c r="R74" s="82">
        <v>3804</v>
      </c>
      <c r="S74" s="82">
        <v>0.85</v>
      </c>
      <c r="T74" s="82" t="s">
        <v>44</v>
      </c>
      <c r="U74" s="82">
        <v>947</v>
      </c>
      <c r="V74" s="67"/>
      <c r="W74" s="67"/>
      <c r="X74" s="67"/>
      <c r="Y74" s="67"/>
      <c r="Z74" s="67"/>
    </row>
    <row r="75" spans="1:26" s="42" customFormat="1" ht="12.75">
      <c r="A75" s="121"/>
      <c r="B75" s="127" t="s">
        <v>377</v>
      </c>
      <c r="C75" s="122" t="s">
        <v>443</v>
      </c>
      <c r="D75" s="123"/>
      <c r="E75" s="124"/>
      <c r="F75" s="123"/>
      <c r="G75" s="123" t="s">
        <v>444</v>
      </c>
      <c r="H75" s="123"/>
      <c r="I75" s="123"/>
      <c r="J75" s="123" t="s">
        <v>445</v>
      </c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5"/>
      <c r="W75" s="125"/>
      <c r="X75" s="125"/>
      <c r="Y75" s="125"/>
      <c r="Z75" s="125"/>
    </row>
    <row r="76" spans="1:26" s="42" customFormat="1" ht="24">
      <c r="A76" s="121"/>
      <c r="B76" s="127" t="s">
        <v>381</v>
      </c>
      <c r="C76" s="122" t="s">
        <v>440</v>
      </c>
      <c r="D76" s="123"/>
      <c r="E76" s="124"/>
      <c r="F76" s="123"/>
      <c r="G76" s="123" t="s">
        <v>446</v>
      </c>
      <c r="H76" s="123"/>
      <c r="I76" s="123"/>
      <c r="J76" s="123" t="s">
        <v>447</v>
      </c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5"/>
      <c r="W76" s="125"/>
      <c r="X76" s="125"/>
      <c r="Y76" s="125"/>
      <c r="Z76" s="125"/>
    </row>
    <row r="77" spans="1:26" ht="36">
      <c r="A77" s="73">
        <v>18</v>
      </c>
      <c r="B77" s="74" t="s">
        <v>137</v>
      </c>
      <c r="C77" s="75">
        <v>3.383</v>
      </c>
      <c r="D77" s="76">
        <v>538.46</v>
      </c>
      <c r="E77" s="77" t="s">
        <v>138</v>
      </c>
      <c r="F77" s="76"/>
      <c r="G77" s="76">
        <v>1822</v>
      </c>
      <c r="H77" s="76" t="s">
        <v>139</v>
      </c>
      <c r="I77" s="76"/>
      <c r="J77" s="76">
        <v>6095</v>
      </c>
      <c r="K77" s="77" t="s">
        <v>140</v>
      </c>
      <c r="L77" s="77" t="s">
        <v>71</v>
      </c>
      <c r="M77" s="77">
        <v>130</v>
      </c>
      <c r="N77" s="77">
        <v>89</v>
      </c>
      <c r="O77" s="77"/>
      <c r="P77" s="77"/>
      <c r="Q77" s="77"/>
      <c r="R77" s="77"/>
      <c r="S77" s="77">
        <v>0.85</v>
      </c>
      <c r="T77" s="77" t="s">
        <v>44</v>
      </c>
      <c r="U77" s="77"/>
      <c r="V77" s="67"/>
      <c r="W77" s="67"/>
      <c r="X77" s="67"/>
      <c r="Y77" s="67"/>
      <c r="Z77" s="67"/>
    </row>
    <row r="78" spans="1:26" ht="60">
      <c r="A78" s="78">
        <v>19</v>
      </c>
      <c r="B78" s="79" t="s">
        <v>141</v>
      </c>
      <c r="C78" s="80">
        <v>0.771</v>
      </c>
      <c r="D78" s="81">
        <v>1038.56</v>
      </c>
      <c r="E78" s="82" t="s">
        <v>142</v>
      </c>
      <c r="F78" s="81">
        <v>58.43</v>
      </c>
      <c r="G78" s="81" t="s">
        <v>143</v>
      </c>
      <c r="H78" s="81" t="s">
        <v>144</v>
      </c>
      <c r="I78" s="81">
        <v>45</v>
      </c>
      <c r="J78" s="81">
        <v>6349</v>
      </c>
      <c r="K78" s="82" t="s">
        <v>145</v>
      </c>
      <c r="L78" s="82" t="s">
        <v>43</v>
      </c>
      <c r="M78" s="82">
        <v>100</v>
      </c>
      <c r="N78" s="82">
        <v>70</v>
      </c>
      <c r="O78" s="82">
        <v>269</v>
      </c>
      <c r="P78" s="82">
        <v>160</v>
      </c>
      <c r="Q78" s="82">
        <v>2882</v>
      </c>
      <c r="R78" s="82">
        <v>1614</v>
      </c>
      <c r="S78" s="82">
        <v>0.85</v>
      </c>
      <c r="T78" s="82" t="s">
        <v>44</v>
      </c>
      <c r="U78" s="82">
        <v>255</v>
      </c>
      <c r="V78" s="67"/>
      <c r="W78" s="67"/>
      <c r="X78" s="67"/>
      <c r="Y78" s="67"/>
      <c r="Z78" s="67"/>
    </row>
    <row r="79" spans="1:26" s="42" customFormat="1" ht="12.75">
      <c r="A79" s="129"/>
      <c r="B79" s="133" t="s">
        <v>377</v>
      </c>
      <c r="C79" s="130" t="s">
        <v>443</v>
      </c>
      <c r="D79" s="131"/>
      <c r="E79" s="132"/>
      <c r="F79" s="131"/>
      <c r="G79" s="131" t="s">
        <v>448</v>
      </c>
      <c r="H79" s="131"/>
      <c r="I79" s="131"/>
      <c r="J79" s="131" t="s">
        <v>449</v>
      </c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25"/>
      <c r="W79" s="125"/>
      <c r="X79" s="125"/>
      <c r="Y79" s="125"/>
      <c r="Z79" s="125"/>
    </row>
    <row r="80" spans="1:26" s="42" customFormat="1" ht="24">
      <c r="A80" s="129"/>
      <c r="B80" s="133" t="s">
        <v>381</v>
      </c>
      <c r="C80" s="130" t="s">
        <v>440</v>
      </c>
      <c r="D80" s="131"/>
      <c r="E80" s="132"/>
      <c r="F80" s="131"/>
      <c r="G80" s="131" t="s">
        <v>450</v>
      </c>
      <c r="H80" s="131"/>
      <c r="I80" s="131"/>
      <c r="J80" s="131" t="s">
        <v>451</v>
      </c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25"/>
      <c r="W80" s="125"/>
      <c r="X80" s="125"/>
      <c r="Y80" s="125"/>
      <c r="Z80" s="125"/>
    </row>
    <row r="81" spans="1:26" ht="48">
      <c r="A81" s="78">
        <v>20</v>
      </c>
      <c r="B81" s="79" t="s">
        <v>146</v>
      </c>
      <c r="C81" s="80">
        <v>88.67</v>
      </c>
      <c r="D81" s="81">
        <v>19.8</v>
      </c>
      <c r="E81" s="82" t="s">
        <v>147</v>
      </c>
      <c r="F81" s="81"/>
      <c r="G81" s="81">
        <v>1756</v>
      </c>
      <c r="H81" s="81" t="s">
        <v>148</v>
      </c>
      <c r="I81" s="81"/>
      <c r="J81" s="81">
        <v>3630</v>
      </c>
      <c r="K81" s="82" t="s">
        <v>149</v>
      </c>
      <c r="L81" s="82" t="s">
        <v>71</v>
      </c>
      <c r="M81" s="82">
        <v>130</v>
      </c>
      <c r="N81" s="82">
        <v>89</v>
      </c>
      <c r="O81" s="82"/>
      <c r="P81" s="82"/>
      <c r="Q81" s="82"/>
      <c r="R81" s="82"/>
      <c r="S81" s="82">
        <v>0.85</v>
      </c>
      <c r="T81" s="82" t="s">
        <v>44</v>
      </c>
      <c r="U81" s="82"/>
      <c r="V81" s="67"/>
      <c r="W81" s="67"/>
      <c r="X81" s="67"/>
      <c r="Y81" s="67"/>
      <c r="Z81" s="67"/>
    </row>
    <row r="82" spans="1:26" ht="36">
      <c r="A82" s="174" t="s">
        <v>150</v>
      </c>
      <c r="B82" s="175"/>
      <c r="C82" s="175"/>
      <c r="D82" s="175"/>
      <c r="E82" s="175"/>
      <c r="F82" s="175"/>
      <c r="G82" s="76">
        <v>27486</v>
      </c>
      <c r="H82" s="76" t="s">
        <v>151</v>
      </c>
      <c r="I82" s="76" t="s">
        <v>152</v>
      </c>
      <c r="J82" s="76">
        <v>174107</v>
      </c>
      <c r="K82" s="77" t="s">
        <v>153</v>
      </c>
      <c r="L82" s="77"/>
      <c r="M82" s="77"/>
      <c r="N82" s="77"/>
      <c r="O82" s="77"/>
      <c r="P82" s="77"/>
      <c r="Q82" s="77"/>
      <c r="R82" s="77"/>
      <c r="S82" s="77"/>
      <c r="T82" s="77"/>
      <c r="U82" s="77" t="s">
        <v>154</v>
      </c>
      <c r="V82" s="67"/>
      <c r="W82" s="67"/>
      <c r="X82" s="67"/>
      <c r="Y82" s="67"/>
      <c r="Z82" s="67"/>
    </row>
    <row r="83" spans="1:26" ht="12.75">
      <c r="A83" s="174" t="s">
        <v>155</v>
      </c>
      <c r="B83" s="175"/>
      <c r="C83" s="175"/>
      <c r="D83" s="175"/>
      <c r="E83" s="175"/>
      <c r="F83" s="175"/>
      <c r="G83" s="76"/>
      <c r="H83" s="76"/>
      <c r="I83" s="76"/>
      <c r="J83" s="76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67"/>
      <c r="W83" s="67"/>
      <c r="X83" s="67"/>
      <c r="Y83" s="67"/>
      <c r="Z83" s="67"/>
    </row>
    <row r="84" spans="1:26" ht="12.75">
      <c r="A84" s="174" t="s">
        <v>156</v>
      </c>
      <c r="B84" s="175"/>
      <c r="C84" s="175"/>
      <c r="D84" s="175"/>
      <c r="E84" s="175"/>
      <c r="F84" s="175"/>
      <c r="G84" s="76">
        <v>4189</v>
      </c>
      <c r="H84" s="76"/>
      <c r="I84" s="76"/>
      <c r="J84" s="76">
        <v>54008</v>
      </c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67"/>
      <c r="W84" s="67"/>
      <c r="X84" s="67"/>
      <c r="Y84" s="67"/>
      <c r="Z84" s="67"/>
    </row>
    <row r="85" spans="1:26" ht="12.75">
      <c r="A85" s="174" t="s">
        <v>157</v>
      </c>
      <c r="B85" s="175"/>
      <c r="C85" s="175"/>
      <c r="D85" s="175"/>
      <c r="E85" s="175"/>
      <c r="F85" s="175"/>
      <c r="G85" s="76">
        <v>18326</v>
      </c>
      <c r="H85" s="76"/>
      <c r="I85" s="76"/>
      <c r="J85" s="76">
        <v>95879</v>
      </c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67"/>
      <c r="W85" s="67"/>
      <c r="X85" s="67"/>
      <c r="Y85" s="67"/>
      <c r="Z85" s="67"/>
    </row>
    <row r="86" spans="1:26" ht="12.75">
      <c r="A86" s="174" t="s">
        <v>158</v>
      </c>
      <c r="B86" s="175"/>
      <c r="C86" s="175"/>
      <c r="D86" s="175"/>
      <c r="E86" s="175"/>
      <c r="F86" s="175"/>
      <c r="G86" s="76">
        <v>5648</v>
      </c>
      <c r="H86" s="76"/>
      <c r="I86" s="76"/>
      <c r="J86" s="76">
        <v>33244</v>
      </c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67"/>
      <c r="W86" s="67"/>
      <c r="X86" s="67"/>
      <c r="Y86" s="67"/>
      <c r="Z86" s="67"/>
    </row>
    <row r="87" spans="1:26" ht="12.75">
      <c r="A87" s="176" t="s">
        <v>159</v>
      </c>
      <c r="B87" s="177"/>
      <c r="C87" s="177"/>
      <c r="D87" s="177"/>
      <c r="E87" s="177"/>
      <c r="F87" s="177"/>
      <c r="G87" s="76">
        <v>4678</v>
      </c>
      <c r="H87" s="76"/>
      <c r="I87" s="76"/>
      <c r="J87" s="76">
        <v>51457</v>
      </c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67"/>
      <c r="W87" s="67"/>
      <c r="X87" s="67"/>
      <c r="Y87" s="67"/>
      <c r="Z87" s="67"/>
    </row>
    <row r="88" spans="1:26" ht="12.75">
      <c r="A88" s="176" t="s">
        <v>160</v>
      </c>
      <c r="B88" s="177"/>
      <c r="C88" s="177"/>
      <c r="D88" s="177"/>
      <c r="E88" s="177"/>
      <c r="F88" s="177"/>
      <c r="G88" s="76">
        <v>2768</v>
      </c>
      <c r="H88" s="76"/>
      <c r="I88" s="76"/>
      <c r="J88" s="76">
        <v>28605</v>
      </c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67"/>
      <c r="W88" s="67"/>
      <c r="X88" s="67"/>
      <c r="Y88" s="67"/>
      <c r="Z88" s="67"/>
    </row>
    <row r="89" spans="1:26" ht="12.75" customHeight="1">
      <c r="A89" s="176" t="s">
        <v>161</v>
      </c>
      <c r="B89" s="177"/>
      <c r="C89" s="177"/>
      <c r="D89" s="177"/>
      <c r="E89" s="177"/>
      <c r="F89" s="177"/>
      <c r="G89" s="76"/>
      <c r="H89" s="76"/>
      <c r="I89" s="76"/>
      <c r="J89" s="76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67"/>
      <c r="W89" s="67"/>
      <c r="X89" s="67"/>
      <c r="Y89" s="67"/>
      <c r="Z89" s="67"/>
    </row>
    <row r="90" spans="1:26" ht="12.75">
      <c r="A90" s="174" t="s">
        <v>162</v>
      </c>
      <c r="B90" s="175"/>
      <c r="C90" s="175"/>
      <c r="D90" s="175"/>
      <c r="E90" s="175"/>
      <c r="F90" s="175"/>
      <c r="G90" s="76">
        <v>34253</v>
      </c>
      <c r="H90" s="76"/>
      <c r="I90" s="76"/>
      <c r="J90" s="76">
        <v>246708</v>
      </c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67"/>
      <c r="W90" s="67"/>
      <c r="X90" s="67"/>
      <c r="Y90" s="67"/>
      <c r="Z90" s="67"/>
    </row>
    <row r="91" spans="1:26" ht="12.75">
      <c r="A91" s="174" t="s">
        <v>163</v>
      </c>
      <c r="B91" s="175"/>
      <c r="C91" s="175"/>
      <c r="D91" s="175"/>
      <c r="E91" s="175"/>
      <c r="F91" s="175"/>
      <c r="G91" s="76">
        <v>679</v>
      </c>
      <c r="H91" s="76"/>
      <c r="I91" s="76"/>
      <c r="J91" s="76">
        <v>7461</v>
      </c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67"/>
      <c r="W91" s="67"/>
      <c r="X91" s="67"/>
      <c r="Y91" s="67"/>
      <c r="Z91" s="67"/>
    </row>
    <row r="92" spans="1:26" ht="12.75">
      <c r="A92" s="174" t="s">
        <v>164</v>
      </c>
      <c r="B92" s="175"/>
      <c r="C92" s="175"/>
      <c r="D92" s="175"/>
      <c r="E92" s="175"/>
      <c r="F92" s="175"/>
      <c r="G92" s="76">
        <v>34932</v>
      </c>
      <c r="H92" s="76"/>
      <c r="I92" s="76"/>
      <c r="J92" s="76">
        <v>254169</v>
      </c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67"/>
      <c r="W92" s="67"/>
      <c r="X92" s="67"/>
      <c r="Y92" s="67"/>
      <c r="Z92" s="67"/>
    </row>
    <row r="93" spans="1:26" s="136" customFormat="1" ht="12.75">
      <c r="A93" s="181" t="s">
        <v>165</v>
      </c>
      <c r="B93" s="182"/>
      <c r="C93" s="182"/>
      <c r="D93" s="182"/>
      <c r="E93" s="182"/>
      <c r="F93" s="183"/>
      <c r="G93" s="142">
        <v>34932</v>
      </c>
      <c r="H93" s="142"/>
      <c r="I93" s="142"/>
      <c r="J93" s="142">
        <v>254169</v>
      </c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59"/>
      <c r="W93" s="59"/>
      <c r="X93" s="59"/>
      <c r="Y93" s="59"/>
      <c r="Z93" s="59"/>
    </row>
    <row r="94" spans="1:26" s="140" customFormat="1" ht="12.75">
      <c r="A94" s="178" t="s">
        <v>452</v>
      </c>
      <c r="B94" s="179"/>
      <c r="C94" s="179"/>
      <c r="D94" s="179"/>
      <c r="E94" s="179"/>
      <c r="F94" s="180"/>
      <c r="G94" s="146">
        <v>112</v>
      </c>
      <c r="H94" s="144"/>
      <c r="I94" s="144"/>
      <c r="J94" s="146">
        <v>95</v>
      </c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39"/>
      <c r="W94" s="139"/>
      <c r="X94" s="139"/>
      <c r="Y94" s="139"/>
      <c r="Z94" s="139"/>
    </row>
    <row r="95" spans="1:26" s="140" customFormat="1" ht="12.75">
      <c r="A95" s="178" t="s">
        <v>453</v>
      </c>
      <c r="B95" s="179"/>
      <c r="C95" s="179"/>
      <c r="D95" s="179"/>
      <c r="E95" s="179"/>
      <c r="F95" s="180"/>
      <c r="G95" s="146">
        <v>66</v>
      </c>
      <c r="H95" s="144"/>
      <c r="I95" s="144"/>
      <c r="J95" s="146">
        <v>53</v>
      </c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39"/>
      <c r="W95" s="139"/>
      <c r="X95" s="139"/>
      <c r="Y95" s="139"/>
      <c r="Z95" s="139"/>
    </row>
    <row r="96" spans="1:26" ht="36">
      <c r="A96" s="174" t="s">
        <v>166</v>
      </c>
      <c r="B96" s="175"/>
      <c r="C96" s="175"/>
      <c r="D96" s="175"/>
      <c r="E96" s="175"/>
      <c r="F96" s="175"/>
      <c r="G96" s="76">
        <v>27486</v>
      </c>
      <c r="H96" s="76" t="s">
        <v>151</v>
      </c>
      <c r="I96" s="76" t="s">
        <v>152</v>
      </c>
      <c r="J96" s="76">
        <v>174107</v>
      </c>
      <c r="K96" s="77" t="s">
        <v>153</v>
      </c>
      <c r="L96" s="77"/>
      <c r="M96" s="77"/>
      <c r="N96" s="77"/>
      <c r="O96" s="77"/>
      <c r="P96" s="77"/>
      <c r="Q96" s="77"/>
      <c r="R96" s="77"/>
      <c r="S96" s="77"/>
      <c r="T96" s="77"/>
      <c r="U96" s="77" t="s">
        <v>154</v>
      </c>
      <c r="V96" s="67"/>
      <c r="W96" s="67"/>
      <c r="X96" s="67"/>
      <c r="Y96" s="67"/>
      <c r="Z96" s="67"/>
    </row>
    <row r="97" spans="1:26" ht="12.75">
      <c r="A97" s="174" t="s">
        <v>155</v>
      </c>
      <c r="B97" s="175"/>
      <c r="C97" s="175"/>
      <c r="D97" s="175"/>
      <c r="E97" s="175"/>
      <c r="F97" s="175"/>
      <c r="G97" s="76"/>
      <c r="H97" s="76"/>
      <c r="I97" s="76"/>
      <c r="J97" s="76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67"/>
      <c r="W97" s="67"/>
      <c r="X97" s="67"/>
      <c r="Y97" s="67"/>
      <c r="Z97" s="67"/>
    </row>
    <row r="98" spans="1:26" ht="12.75">
      <c r="A98" s="174" t="s">
        <v>156</v>
      </c>
      <c r="B98" s="175"/>
      <c r="C98" s="175"/>
      <c r="D98" s="175"/>
      <c r="E98" s="175"/>
      <c r="F98" s="175"/>
      <c r="G98" s="76">
        <v>4189</v>
      </c>
      <c r="H98" s="76"/>
      <c r="I98" s="76"/>
      <c r="J98" s="76">
        <v>54008</v>
      </c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67"/>
      <c r="W98" s="67"/>
      <c r="X98" s="67"/>
      <c r="Y98" s="67"/>
      <c r="Z98" s="67"/>
    </row>
    <row r="99" spans="1:26" ht="12.75">
      <c r="A99" s="174" t="s">
        <v>157</v>
      </c>
      <c r="B99" s="175"/>
      <c r="C99" s="175"/>
      <c r="D99" s="175"/>
      <c r="E99" s="175"/>
      <c r="F99" s="175"/>
      <c r="G99" s="76">
        <v>18326</v>
      </c>
      <c r="H99" s="76"/>
      <c r="I99" s="76"/>
      <c r="J99" s="76">
        <v>95879</v>
      </c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67"/>
      <c r="W99" s="67"/>
      <c r="X99" s="67"/>
      <c r="Y99" s="67"/>
      <c r="Z99" s="67"/>
    </row>
    <row r="100" spans="1:26" ht="12.75">
      <c r="A100" s="174" t="s">
        <v>158</v>
      </c>
      <c r="B100" s="175"/>
      <c r="C100" s="175"/>
      <c r="D100" s="175"/>
      <c r="E100" s="175"/>
      <c r="F100" s="175"/>
      <c r="G100" s="76">
        <v>5648</v>
      </c>
      <c r="H100" s="76"/>
      <c r="I100" s="76"/>
      <c r="J100" s="76">
        <v>33244</v>
      </c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67"/>
      <c r="W100" s="67"/>
      <c r="X100" s="67"/>
      <c r="Y100" s="67"/>
      <c r="Z100" s="67"/>
    </row>
    <row r="101" spans="1:26" ht="12.75">
      <c r="A101" s="176" t="s">
        <v>159</v>
      </c>
      <c r="B101" s="177"/>
      <c r="C101" s="177"/>
      <c r="D101" s="177"/>
      <c r="E101" s="177"/>
      <c r="F101" s="177"/>
      <c r="G101" s="76">
        <v>4678</v>
      </c>
      <c r="H101" s="76"/>
      <c r="I101" s="76"/>
      <c r="J101" s="76">
        <v>51457</v>
      </c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67"/>
      <c r="W101" s="67"/>
      <c r="X101" s="67"/>
      <c r="Y101" s="67"/>
      <c r="Z101" s="67"/>
    </row>
    <row r="102" spans="1:26" ht="12.75">
      <c r="A102" s="176" t="s">
        <v>160</v>
      </c>
      <c r="B102" s="177"/>
      <c r="C102" s="177"/>
      <c r="D102" s="177"/>
      <c r="E102" s="177"/>
      <c r="F102" s="177"/>
      <c r="G102" s="76">
        <v>2768</v>
      </c>
      <c r="H102" s="76"/>
      <c r="I102" s="76"/>
      <c r="J102" s="76">
        <v>28605</v>
      </c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67"/>
      <c r="W102" s="67"/>
      <c r="X102" s="67"/>
      <c r="Y102" s="67"/>
      <c r="Z102" s="67"/>
    </row>
    <row r="103" spans="1:26" ht="12.75">
      <c r="A103" s="176" t="s">
        <v>167</v>
      </c>
      <c r="B103" s="177"/>
      <c r="C103" s="177"/>
      <c r="D103" s="177"/>
      <c r="E103" s="177"/>
      <c r="F103" s="177"/>
      <c r="G103" s="76"/>
      <c r="H103" s="76"/>
      <c r="I103" s="76"/>
      <c r="J103" s="76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67"/>
      <c r="W103" s="67"/>
      <c r="X103" s="67"/>
      <c r="Y103" s="67"/>
      <c r="Z103" s="67"/>
    </row>
    <row r="104" spans="1:26" ht="12.75">
      <c r="A104" s="174" t="s">
        <v>162</v>
      </c>
      <c r="B104" s="175"/>
      <c r="C104" s="175"/>
      <c r="D104" s="175"/>
      <c r="E104" s="175"/>
      <c r="F104" s="175"/>
      <c r="G104" s="76">
        <v>34253</v>
      </c>
      <c r="H104" s="76"/>
      <c r="I104" s="76"/>
      <c r="J104" s="76">
        <v>246708</v>
      </c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67"/>
      <c r="W104" s="67"/>
      <c r="X104" s="67"/>
      <c r="Y104" s="67"/>
      <c r="Z104" s="67"/>
    </row>
    <row r="105" spans="1:26" ht="12.75">
      <c r="A105" s="174" t="s">
        <v>163</v>
      </c>
      <c r="B105" s="175"/>
      <c r="C105" s="175"/>
      <c r="D105" s="175"/>
      <c r="E105" s="175"/>
      <c r="F105" s="175"/>
      <c r="G105" s="76">
        <v>679</v>
      </c>
      <c r="H105" s="76"/>
      <c r="I105" s="76"/>
      <c r="J105" s="76">
        <v>7461</v>
      </c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67"/>
      <c r="W105" s="67"/>
      <c r="X105" s="67"/>
      <c r="Y105" s="67"/>
      <c r="Z105" s="67"/>
    </row>
    <row r="106" spans="1:26" ht="12.75">
      <c r="A106" s="174" t="s">
        <v>164</v>
      </c>
      <c r="B106" s="175"/>
      <c r="C106" s="175"/>
      <c r="D106" s="175"/>
      <c r="E106" s="175"/>
      <c r="F106" s="175"/>
      <c r="G106" s="76">
        <v>34932</v>
      </c>
      <c r="H106" s="76"/>
      <c r="I106" s="76"/>
      <c r="J106" s="76">
        <v>254169</v>
      </c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67"/>
      <c r="W106" s="67"/>
      <c r="X106" s="67"/>
      <c r="Y106" s="67"/>
      <c r="Z106" s="67"/>
    </row>
    <row r="107" spans="1:26" s="136" customFormat="1" ht="12.75">
      <c r="A107" s="181" t="s">
        <v>168</v>
      </c>
      <c r="B107" s="182"/>
      <c r="C107" s="182"/>
      <c r="D107" s="182"/>
      <c r="E107" s="182"/>
      <c r="F107" s="183"/>
      <c r="G107" s="134">
        <v>34932</v>
      </c>
      <c r="H107" s="134"/>
      <c r="I107" s="134"/>
      <c r="J107" s="134">
        <v>254169</v>
      </c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59"/>
      <c r="W107" s="59"/>
      <c r="X107" s="59"/>
      <c r="Y107" s="59"/>
      <c r="Z107" s="59"/>
    </row>
    <row r="108" spans="1:26" s="140" customFormat="1" ht="12.75">
      <c r="A108" s="178" t="s">
        <v>452</v>
      </c>
      <c r="B108" s="179"/>
      <c r="C108" s="179"/>
      <c r="D108" s="179"/>
      <c r="E108" s="179"/>
      <c r="F108" s="180"/>
      <c r="G108" s="141">
        <v>112</v>
      </c>
      <c r="H108" s="137"/>
      <c r="I108" s="137"/>
      <c r="J108" s="141">
        <v>95</v>
      </c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9"/>
      <c r="W108" s="139"/>
      <c r="X108" s="139"/>
      <c r="Y108" s="139"/>
      <c r="Z108" s="139"/>
    </row>
    <row r="109" spans="1:26" s="140" customFormat="1" ht="12.75">
      <c r="A109" s="178" t="s">
        <v>453</v>
      </c>
      <c r="B109" s="179"/>
      <c r="C109" s="179"/>
      <c r="D109" s="179"/>
      <c r="E109" s="179"/>
      <c r="F109" s="180"/>
      <c r="G109" s="141">
        <v>66</v>
      </c>
      <c r="H109" s="137"/>
      <c r="I109" s="137"/>
      <c r="J109" s="141">
        <v>53</v>
      </c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9"/>
      <c r="W109" s="139"/>
      <c r="X109" s="139"/>
      <c r="Y109" s="139"/>
      <c r="Z109" s="139"/>
    </row>
    <row r="110" spans="1:26" ht="12.75">
      <c r="A110" s="149"/>
      <c r="B110" s="150" t="s">
        <v>458</v>
      </c>
      <c r="C110" s="64"/>
      <c r="D110" s="65"/>
      <c r="E110" s="66"/>
      <c r="F110" s="65"/>
      <c r="G110" s="65"/>
      <c r="H110" s="65"/>
      <c r="I110" s="65"/>
      <c r="J110" s="147">
        <v>45751</v>
      </c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7"/>
      <c r="W110" s="67"/>
      <c r="X110" s="67"/>
      <c r="Y110" s="67"/>
      <c r="Z110" s="67"/>
    </row>
    <row r="111" spans="1:26" ht="12.75">
      <c r="A111" s="148"/>
      <c r="B111" s="148" t="s">
        <v>459</v>
      </c>
      <c r="C111" s="68"/>
      <c r="D111" s="68"/>
      <c r="E111" s="68"/>
      <c r="F111" s="68"/>
      <c r="G111" s="68"/>
      <c r="H111" s="68"/>
      <c r="I111" s="68"/>
      <c r="J111" s="148">
        <v>299920</v>
      </c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7"/>
      <c r="W111" s="67"/>
      <c r="X111" s="67"/>
      <c r="Y111" s="67"/>
      <c r="Z111" s="67"/>
    </row>
    <row r="112" spans="1:26" ht="12.75">
      <c r="A112" s="68"/>
      <c r="B112" s="68" t="s">
        <v>466</v>
      </c>
      <c r="C112" s="68" t="s">
        <v>467</v>
      </c>
      <c r="D112" s="68" t="s">
        <v>468</v>
      </c>
      <c r="E112" s="68" t="s">
        <v>469</v>
      </c>
      <c r="F112" s="68">
        <f>7935.5</f>
        <v>7935.5</v>
      </c>
      <c r="G112" s="68"/>
      <c r="H112" s="68"/>
      <c r="I112" s="68"/>
      <c r="J112" s="68">
        <v>7935.5</v>
      </c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7"/>
      <c r="W112" s="67"/>
      <c r="X112" s="67"/>
      <c r="Y112" s="67"/>
      <c r="Z112" s="67"/>
    </row>
    <row r="113" spans="1:26" ht="12.75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7"/>
      <c r="W113" s="67"/>
      <c r="X113" s="67"/>
      <c r="Y113" s="67"/>
      <c r="Z113" s="67"/>
    </row>
    <row r="114" spans="1:26" ht="12.75">
      <c r="A114" s="184" t="s">
        <v>169</v>
      </c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68"/>
      <c r="U114" s="68"/>
      <c r="V114" s="67"/>
      <c r="W114" s="67"/>
      <c r="X114" s="67"/>
      <c r="Y114" s="67"/>
      <c r="Z114" s="67"/>
    </row>
    <row r="115" spans="1:26" ht="12.75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7"/>
      <c r="W115" s="67"/>
      <c r="X115" s="67"/>
      <c r="Y115" s="67"/>
      <c r="Z115" s="67"/>
    </row>
    <row r="116" spans="1:26" ht="12.75">
      <c r="A116" s="186" t="s">
        <v>170</v>
      </c>
      <c r="B116" s="187"/>
      <c r="C116" s="187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83" t="s">
        <v>171</v>
      </c>
      <c r="U116" s="83" t="s">
        <v>172</v>
      </c>
      <c r="V116" s="67"/>
      <c r="W116" s="67"/>
      <c r="X116" s="67"/>
      <c r="Y116" s="67"/>
      <c r="Z116" s="67"/>
    </row>
    <row r="117" spans="1:26" ht="12.75">
      <c r="A117" s="188" t="s">
        <v>173</v>
      </c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84"/>
      <c r="U117" s="87"/>
      <c r="V117" s="67"/>
      <c r="W117" s="67"/>
      <c r="X117" s="67"/>
      <c r="Y117" s="67"/>
      <c r="Z117" s="67"/>
    </row>
    <row r="118" spans="1:26" ht="12.75">
      <c r="A118" s="190" t="s">
        <v>174</v>
      </c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84"/>
      <c r="U118" s="87"/>
      <c r="V118" s="67"/>
      <c r="W118" s="67"/>
      <c r="X118" s="67"/>
      <c r="Y118" s="67"/>
      <c r="Z118" s="67"/>
    </row>
    <row r="119" spans="1:26" ht="12.75">
      <c r="A119" s="192" t="s">
        <v>175</v>
      </c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85">
        <v>95</v>
      </c>
      <c r="U119" s="88">
        <v>50</v>
      </c>
      <c r="V119" s="67"/>
      <c r="W119" s="67"/>
      <c r="X119" s="67"/>
      <c r="Y119" s="67"/>
      <c r="Z119" s="67"/>
    </row>
    <row r="120" spans="1:26" ht="12.75">
      <c r="A120" s="192" t="s">
        <v>176</v>
      </c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85"/>
      <c r="U120" s="88"/>
      <c r="V120" s="67"/>
      <c r="W120" s="67"/>
      <c r="X120" s="67"/>
      <c r="Y120" s="67"/>
      <c r="Z120" s="67"/>
    </row>
    <row r="121" spans="1:26" ht="12.75">
      <c r="A121" s="192" t="s">
        <v>177</v>
      </c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85"/>
      <c r="U121" s="88"/>
      <c r="V121" s="67"/>
      <c r="W121" s="67"/>
      <c r="X121" s="67"/>
      <c r="Y121" s="67"/>
      <c r="Z121" s="67"/>
    </row>
    <row r="122" spans="1:26" ht="12.75">
      <c r="A122" s="192" t="s">
        <v>178</v>
      </c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85">
        <v>80</v>
      </c>
      <c r="U122" s="88">
        <v>45</v>
      </c>
      <c r="V122" s="67"/>
      <c r="W122" s="67"/>
      <c r="X122" s="67"/>
      <c r="Y122" s="67"/>
      <c r="Z122" s="67"/>
    </row>
    <row r="123" spans="1:26" ht="12.75">
      <c r="A123" s="192" t="s">
        <v>179</v>
      </c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85"/>
      <c r="U123" s="88"/>
      <c r="V123" s="67"/>
      <c r="W123" s="67"/>
      <c r="X123" s="67"/>
      <c r="Y123" s="67"/>
      <c r="Z123" s="67"/>
    </row>
    <row r="124" spans="1:26" ht="12.75">
      <c r="A124" s="192" t="s">
        <v>180</v>
      </c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85">
        <v>130</v>
      </c>
      <c r="U124" s="88">
        <v>89</v>
      </c>
      <c r="V124" s="67"/>
      <c r="W124" s="67"/>
      <c r="X124" s="67"/>
      <c r="Y124" s="67"/>
      <c r="Z124" s="67"/>
    </row>
    <row r="125" spans="1:26" ht="12.75">
      <c r="A125" s="192" t="s">
        <v>181</v>
      </c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85"/>
      <c r="U125" s="88"/>
      <c r="V125" s="67"/>
      <c r="W125" s="67"/>
      <c r="X125" s="67"/>
      <c r="Y125" s="67"/>
      <c r="Z125" s="67"/>
    </row>
    <row r="126" spans="1:26" ht="12.75">
      <c r="A126" s="192" t="s">
        <v>182</v>
      </c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85"/>
      <c r="U126" s="88"/>
      <c r="V126" s="67"/>
      <c r="W126" s="67"/>
      <c r="X126" s="67"/>
      <c r="Y126" s="67"/>
      <c r="Z126" s="67"/>
    </row>
    <row r="127" spans="1:26" ht="12.75">
      <c r="A127" s="192" t="s">
        <v>183</v>
      </c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85"/>
      <c r="U127" s="88"/>
      <c r="V127" s="67"/>
      <c r="W127" s="67"/>
      <c r="X127" s="67"/>
      <c r="Y127" s="67"/>
      <c r="Z127" s="67"/>
    </row>
    <row r="128" spans="1:26" ht="12.75">
      <c r="A128" s="192" t="s">
        <v>184</v>
      </c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85"/>
      <c r="U128" s="88"/>
      <c r="V128" s="67"/>
      <c r="W128" s="67"/>
      <c r="X128" s="67"/>
      <c r="Y128" s="67"/>
      <c r="Z128" s="67"/>
    </row>
    <row r="129" spans="1:26" ht="12.75">
      <c r="A129" s="192" t="s">
        <v>185</v>
      </c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85"/>
      <c r="U129" s="88"/>
      <c r="V129" s="67"/>
      <c r="W129" s="67"/>
      <c r="X129" s="67"/>
      <c r="Y129" s="67"/>
      <c r="Z129" s="67"/>
    </row>
    <row r="130" spans="1:26" ht="12.75">
      <c r="A130" s="192" t="s">
        <v>186</v>
      </c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85"/>
      <c r="U130" s="88"/>
      <c r="V130" s="67"/>
      <c r="W130" s="67"/>
      <c r="X130" s="67"/>
      <c r="Y130" s="67"/>
      <c r="Z130" s="67"/>
    </row>
    <row r="131" spans="1:26" ht="12.75">
      <c r="A131" s="192" t="s">
        <v>187</v>
      </c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85"/>
      <c r="U131" s="88"/>
      <c r="V131" s="67"/>
      <c r="W131" s="67"/>
      <c r="X131" s="67"/>
      <c r="Y131" s="67"/>
      <c r="Z131" s="67"/>
    </row>
    <row r="132" spans="1:26" ht="12.75">
      <c r="A132" s="192" t="s">
        <v>188</v>
      </c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85"/>
      <c r="U132" s="88"/>
      <c r="V132" s="67"/>
      <c r="W132" s="67"/>
      <c r="X132" s="67"/>
      <c r="Y132" s="67"/>
      <c r="Z132" s="67"/>
    </row>
    <row r="133" spans="1:26" ht="12.75">
      <c r="A133" s="192" t="s">
        <v>189</v>
      </c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85">
        <v>130</v>
      </c>
      <c r="U133" s="88">
        <v>85</v>
      </c>
      <c r="V133" s="67"/>
      <c r="W133" s="67"/>
      <c r="X133" s="67"/>
      <c r="Y133" s="67"/>
      <c r="Z133" s="67"/>
    </row>
    <row r="134" spans="1:26" ht="12.75">
      <c r="A134" s="192" t="s">
        <v>190</v>
      </c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85"/>
      <c r="U134" s="88"/>
      <c r="V134" s="67"/>
      <c r="W134" s="67"/>
      <c r="X134" s="67"/>
      <c r="Y134" s="67"/>
      <c r="Z134" s="67"/>
    </row>
    <row r="135" spans="1:26" ht="12.75">
      <c r="A135" s="192" t="s">
        <v>191</v>
      </c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85"/>
      <c r="U135" s="88"/>
      <c r="V135" s="67"/>
      <c r="W135" s="67"/>
      <c r="X135" s="67"/>
      <c r="Y135" s="67"/>
      <c r="Z135" s="67"/>
    </row>
    <row r="136" spans="1:26" ht="12.75">
      <c r="A136" s="192" t="s">
        <v>192</v>
      </c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85">
        <v>90</v>
      </c>
      <c r="U136" s="88">
        <v>70</v>
      </c>
      <c r="V136" s="67"/>
      <c r="W136" s="67"/>
      <c r="X136" s="67"/>
      <c r="Y136" s="67"/>
      <c r="Z136" s="67"/>
    </row>
    <row r="137" spans="1:26" ht="12.75">
      <c r="A137" s="192" t="s">
        <v>193</v>
      </c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85"/>
      <c r="U137" s="88"/>
      <c r="V137" s="67"/>
      <c r="W137" s="67"/>
      <c r="X137" s="67"/>
      <c r="Y137" s="67"/>
      <c r="Z137" s="67"/>
    </row>
    <row r="138" spans="1:26" ht="12.75">
      <c r="A138" s="192" t="s">
        <v>194</v>
      </c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85">
        <v>100</v>
      </c>
      <c r="U138" s="88">
        <v>70</v>
      </c>
      <c r="V138" s="67"/>
      <c r="W138" s="67"/>
      <c r="X138" s="67"/>
      <c r="Y138" s="67"/>
      <c r="Z138" s="67"/>
    </row>
    <row r="139" spans="1:26" ht="12.75">
      <c r="A139" s="192" t="s">
        <v>195</v>
      </c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85"/>
      <c r="U139" s="88"/>
      <c r="V139" s="67"/>
      <c r="W139" s="67"/>
      <c r="X139" s="67"/>
      <c r="Y139" s="67"/>
      <c r="Z139" s="67"/>
    </row>
    <row r="140" spans="1:26" ht="12.75">
      <c r="A140" s="192" t="s">
        <v>196</v>
      </c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85"/>
      <c r="U140" s="88"/>
      <c r="V140" s="67"/>
      <c r="W140" s="67"/>
      <c r="X140" s="67"/>
      <c r="Y140" s="67"/>
      <c r="Z140" s="67"/>
    </row>
    <row r="141" spans="1:26" ht="12.75">
      <c r="A141" s="190" t="s">
        <v>197</v>
      </c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85"/>
      <c r="U141" s="88"/>
      <c r="V141" s="67"/>
      <c r="W141" s="67"/>
      <c r="X141" s="67"/>
      <c r="Y141" s="67"/>
      <c r="Z141" s="67"/>
    </row>
    <row r="142" spans="1:26" ht="12.75">
      <c r="A142" s="192" t="s">
        <v>198</v>
      </c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85">
        <v>78</v>
      </c>
      <c r="U142" s="88">
        <v>63</v>
      </c>
      <c r="V142" s="67"/>
      <c r="W142" s="67"/>
      <c r="X142" s="67"/>
      <c r="Y142" s="67"/>
      <c r="Z142" s="67"/>
    </row>
    <row r="143" spans="1:26" ht="12.75">
      <c r="A143" s="192" t="s">
        <v>199</v>
      </c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85">
        <v>74</v>
      </c>
      <c r="U143" s="88">
        <v>50</v>
      </c>
      <c r="V143" s="67"/>
      <c r="W143" s="67"/>
      <c r="X143" s="67"/>
      <c r="Y143" s="67"/>
      <c r="Z143" s="67"/>
    </row>
    <row r="144" spans="1:26" ht="12.75">
      <c r="A144" s="192" t="s">
        <v>200</v>
      </c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85"/>
      <c r="U144" s="88"/>
      <c r="V144" s="67"/>
      <c r="W144" s="67"/>
      <c r="X144" s="67"/>
      <c r="Y144" s="67"/>
      <c r="Z144" s="67"/>
    </row>
    <row r="145" spans="1:26" ht="12.75">
      <c r="A145" s="192" t="s">
        <v>201</v>
      </c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85"/>
      <c r="U145" s="88"/>
      <c r="V145" s="67"/>
      <c r="W145" s="67"/>
      <c r="X145" s="67"/>
      <c r="Y145" s="67"/>
      <c r="Z145" s="67"/>
    </row>
    <row r="146" spans="1:26" ht="12.75">
      <c r="A146" s="192" t="s">
        <v>202</v>
      </c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85">
        <v>108</v>
      </c>
      <c r="U146" s="88">
        <v>68</v>
      </c>
      <c r="V146" s="67"/>
      <c r="W146" s="67"/>
      <c r="X146" s="67"/>
      <c r="Y146" s="67"/>
      <c r="Z146" s="67"/>
    </row>
    <row r="147" spans="1:26" ht="12.75">
      <c r="A147" s="192" t="s">
        <v>203</v>
      </c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85"/>
      <c r="U147" s="88"/>
      <c r="V147" s="67"/>
      <c r="W147" s="67"/>
      <c r="X147" s="67"/>
      <c r="Y147" s="67"/>
      <c r="Z147" s="67"/>
    </row>
    <row r="148" spans="1:26" ht="12.75">
      <c r="A148" s="190" t="s">
        <v>204</v>
      </c>
      <c r="B148" s="191"/>
      <c r="C148" s="191"/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91"/>
      <c r="P148" s="191"/>
      <c r="Q148" s="191"/>
      <c r="R148" s="191"/>
      <c r="S148" s="191"/>
      <c r="T148" s="85"/>
      <c r="U148" s="88"/>
      <c r="V148" s="67"/>
      <c r="W148" s="67"/>
      <c r="X148" s="67"/>
      <c r="Y148" s="67"/>
      <c r="Z148" s="67"/>
    </row>
    <row r="149" spans="1:26" ht="12.75">
      <c r="A149" s="192" t="s">
        <v>205</v>
      </c>
      <c r="B149" s="191"/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  <c r="N149" s="191"/>
      <c r="O149" s="191"/>
      <c r="P149" s="191"/>
      <c r="Q149" s="191"/>
      <c r="R149" s="191"/>
      <c r="S149" s="191"/>
      <c r="T149" s="85">
        <v>128</v>
      </c>
      <c r="U149" s="88">
        <v>83</v>
      </c>
      <c r="V149" s="67"/>
      <c r="W149" s="67"/>
      <c r="X149" s="67"/>
      <c r="Y149" s="67"/>
      <c r="Z149" s="67"/>
    </row>
    <row r="150" spans="1:26" ht="12.75">
      <c r="A150" s="190" t="s">
        <v>206</v>
      </c>
      <c r="B150" s="191"/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91"/>
      <c r="P150" s="191"/>
      <c r="Q150" s="191"/>
      <c r="R150" s="191"/>
      <c r="S150" s="191"/>
      <c r="T150" s="85"/>
      <c r="U150" s="88"/>
      <c r="V150" s="67"/>
      <c r="W150" s="67"/>
      <c r="X150" s="67"/>
      <c r="Y150" s="67"/>
      <c r="Z150" s="67"/>
    </row>
    <row r="151" spans="1:26" ht="12.75">
      <c r="A151" s="192" t="s">
        <v>207</v>
      </c>
      <c r="B151" s="191"/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91"/>
      <c r="P151" s="191"/>
      <c r="Q151" s="191"/>
      <c r="R151" s="191"/>
      <c r="S151" s="191"/>
      <c r="T151" s="85">
        <v>80</v>
      </c>
      <c r="U151" s="88">
        <v>60</v>
      </c>
      <c r="V151" s="67"/>
      <c r="W151" s="67"/>
      <c r="X151" s="67"/>
      <c r="Y151" s="67"/>
      <c r="Z151" s="67"/>
    </row>
    <row r="152" spans="1:26" ht="12.75">
      <c r="A152" s="193" t="s">
        <v>208</v>
      </c>
      <c r="B152" s="194"/>
      <c r="C152" s="194"/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  <c r="Q152" s="194"/>
      <c r="R152" s="194"/>
      <c r="S152" s="194"/>
      <c r="T152" s="86"/>
      <c r="U152" s="89"/>
      <c r="V152" s="67"/>
      <c r="W152" s="67"/>
      <c r="X152" s="67"/>
      <c r="Y152" s="67"/>
      <c r="Z152" s="67"/>
    </row>
    <row r="153" spans="1:26" ht="12.75">
      <c r="A153" s="45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67"/>
      <c r="W153" s="67"/>
      <c r="X153" s="67"/>
      <c r="Y153" s="67"/>
      <c r="Z153" s="67"/>
    </row>
    <row r="154" spans="1:26" ht="12.75">
      <c r="A154" s="69"/>
      <c r="B154" s="151" t="s">
        <v>460</v>
      </c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2.75">
      <c r="A155" s="45"/>
      <c r="B155" s="151" t="s">
        <v>461</v>
      </c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2.75">
      <c r="A156" s="69"/>
      <c r="B156" s="151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2.75">
      <c r="A157" s="61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46"/>
      <c r="W157" s="46"/>
      <c r="X157" s="46"/>
      <c r="Y157" s="46"/>
      <c r="Z157" s="46"/>
    </row>
    <row r="158" spans="22:26" ht="12.75">
      <c r="V158" s="70"/>
      <c r="W158" s="70"/>
      <c r="X158" s="70"/>
      <c r="Y158" s="70"/>
      <c r="Z158" s="70"/>
    </row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</sheetData>
  <sheetProtection/>
  <mergeCells count="95">
    <mergeCell ref="A147:S147"/>
    <mergeCell ref="A148:S148"/>
    <mergeCell ref="A149:S149"/>
    <mergeCell ref="A150:S150"/>
    <mergeCell ref="A151:S151"/>
    <mergeCell ref="A152:S152"/>
    <mergeCell ref="A141:S141"/>
    <mergeCell ref="A142:S142"/>
    <mergeCell ref="A143:S143"/>
    <mergeCell ref="A144:S144"/>
    <mergeCell ref="A145:S145"/>
    <mergeCell ref="A146:S146"/>
    <mergeCell ref="A135:S135"/>
    <mergeCell ref="A136:S136"/>
    <mergeCell ref="A137:S137"/>
    <mergeCell ref="A138:S138"/>
    <mergeCell ref="A139:S139"/>
    <mergeCell ref="A140:S140"/>
    <mergeCell ref="A129:S129"/>
    <mergeCell ref="A130:S130"/>
    <mergeCell ref="A131:S131"/>
    <mergeCell ref="A132:S132"/>
    <mergeCell ref="A133:S133"/>
    <mergeCell ref="A134:S134"/>
    <mergeCell ref="A123:S123"/>
    <mergeCell ref="A124:S124"/>
    <mergeCell ref="A125:S125"/>
    <mergeCell ref="A126:S126"/>
    <mergeCell ref="A127:S127"/>
    <mergeCell ref="A128:S128"/>
    <mergeCell ref="A117:S117"/>
    <mergeCell ref="A118:S118"/>
    <mergeCell ref="A119:S119"/>
    <mergeCell ref="A120:S120"/>
    <mergeCell ref="A121:S121"/>
    <mergeCell ref="A122:S122"/>
    <mergeCell ref="A104:F104"/>
    <mergeCell ref="A105:F105"/>
    <mergeCell ref="A106:F106"/>
    <mergeCell ref="A109:F109"/>
    <mergeCell ref="A114:S114"/>
    <mergeCell ref="A116:S116"/>
    <mergeCell ref="A107:F107"/>
    <mergeCell ref="A108:F108"/>
    <mergeCell ref="A98:F98"/>
    <mergeCell ref="A99:F99"/>
    <mergeCell ref="A100:F100"/>
    <mergeCell ref="A101:F101"/>
    <mergeCell ref="A102:F102"/>
    <mergeCell ref="A103:F103"/>
    <mergeCell ref="A90:F90"/>
    <mergeCell ref="A91:F91"/>
    <mergeCell ref="A92:F92"/>
    <mergeCell ref="A95:F95"/>
    <mergeCell ref="A96:F96"/>
    <mergeCell ref="A97:F97"/>
    <mergeCell ref="A93:F93"/>
    <mergeCell ref="A94:F94"/>
    <mergeCell ref="A84:F84"/>
    <mergeCell ref="A85:F85"/>
    <mergeCell ref="A86:F86"/>
    <mergeCell ref="A87:F87"/>
    <mergeCell ref="A88:F88"/>
    <mergeCell ref="A89:F89"/>
    <mergeCell ref="A28:U28"/>
    <mergeCell ref="A29:U29"/>
    <mergeCell ref="A30:U30"/>
    <mergeCell ref="A50:U50"/>
    <mergeCell ref="A82:F82"/>
    <mergeCell ref="A83:F83"/>
    <mergeCell ref="J16:K16"/>
    <mergeCell ref="J17:K17"/>
    <mergeCell ref="A9:U9"/>
    <mergeCell ref="A10:U10"/>
    <mergeCell ref="A11:U11"/>
    <mergeCell ref="A12:U12"/>
    <mergeCell ref="J14:U14"/>
    <mergeCell ref="G15:H15"/>
    <mergeCell ref="A24:A26"/>
    <mergeCell ref="B24:B26"/>
    <mergeCell ref="C24:C26"/>
    <mergeCell ref="D24:F24"/>
    <mergeCell ref="D25:D26"/>
    <mergeCell ref="J24:U24"/>
    <mergeCell ref="G25:G26"/>
    <mergeCell ref="G19:H19"/>
    <mergeCell ref="J19:K19"/>
    <mergeCell ref="J25:J26"/>
    <mergeCell ref="G24:I24"/>
    <mergeCell ref="G14:I14"/>
    <mergeCell ref="G18:H18"/>
    <mergeCell ref="J15:K15"/>
    <mergeCell ref="J18:K18"/>
    <mergeCell ref="G16:H16"/>
    <mergeCell ref="G17:H17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85" r:id="rId3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W117"/>
  <sheetViews>
    <sheetView showGridLines="0" tabSelected="1" zoomScalePageLayoutView="0" workbookViewId="0" topLeftCell="A85">
      <selection activeCell="E12" sqref="E12"/>
    </sheetView>
  </sheetViews>
  <sheetFormatPr defaultColWidth="9.00390625" defaultRowHeight="12.75"/>
  <cols>
    <col min="1" max="1" width="6.00390625" style="12" customWidth="1"/>
    <col min="2" max="2" width="16.00390625" style="12" customWidth="1"/>
    <col min="3" max="3" width="33.625" style="12" customWidth="1"/>
    <col min="4" max="6" width="11.625" style="12" customWidth="1"/>
    <col min="7" max="7" width="12.75390625" style="12" customWidth="1"/>
    <col min="8" max="10" width="11.625" style="12" customWidth="1"/>
    <col min="11" max="11" width="12.75390625" style="12" customWidth="1"/>
    <col min="12" max="12" width="12.75390625" style="12" hidden="1" customWidth="1"/>
    <col min="13" max="13" width="11.25390625" style="12" customWidth="1"/>
    <col min="14" max="14" width="15.25390625" style="12" customWidth="1"/>
    <col min="15" max="16" width="0" style="12" hidden="1" customWidth="1"/>
    <col min="17" max="16384" width="9.125" style="12" customWidth="1"/>
  </cols>
  <sheetData>
    <row r="1" ht="12.75">
      <c r="J1" s="12" t="s">
        <v>473</v>
      </c>
    </row>
    <row r="2" spans="1:12" s="3" customFormat="1" ht="12.75">
      <c r="A2" s="4" t="s">
        <v>375</v>
      </c>
      <c r="B2" s="2"/>
      <c r="C2" s="2"/>
      <c r="D2" s="2"/>
      <c r="J2" s="3" t="s">
        <v>474</v>
      </c>
      <c r="L2" s="28"/>
    </row>
    <row r="3" spans="1:12" s="3" customFormat="1" ht="12.75">
      <c r="A3" s="1"/>
      <c r="B3" s="2"/>
      <c r="C3" s="2"/>
      <c r="D3" s="2"/>
      <c r="L3" s="28"/>
    </row>
    <row r="4" spans="1:12" s="3" customFormat="1" ht="12.75">
      <c r="A4" s="4" t="s">
        <v>475</v>
      </c>
      <c r="B4" s="2"/>
      <c r="C4" s="2"/>
      <c r="D4" s="2"/>
      <c r="L4" s="28"/>
    </row>
    <row r="5" spans="1:23" s="3" customFormat="1" ht="14.25">
      <c r="A5" s="195" t="s">
        <v>36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5"/>
      <c r="P5" s="5"/>
      <c r="Q5" s="5"/>
      <c r="R5" s="5"/>
      <c r="S5" s="5"/>
      <c r="T5" s="5"/>
      <c r="U5" s="5"/>
      <c r="V5" s="5"/>
      <c r="W5" s="5"/>
    </row>
    <row r="6" spans="1:23" s="3" customFormat="1" ht="11.25">
      <c r="A6" s="196" t="s">
        <v>32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6"/>
      <c r="P6" s="6"/>
      <c r="Q6" s="6"/>
      <c r="R6" s="6"/>
      <c r="S6" s="6"/>
      <c r="T6" s="6"/>
      <c r="U6" s="6"/>
      <c r="V6" s="6"/>
      <c r="W6" s="6"/>
    </row>
    <row r="7" spans="1:23" s="3" customFormat="1" ht="11.25">
      <c r="A7" s="196" t="s">
        <v>476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6"/>
      <c r="P7" s="6"/>
      <c r="Q7" s="6"/>
      <c r="R7" s="6"/>
      <c r="S7" s="6"/>
      <c r="T7" s="6"/>
      <c r="U7" s="6"/>
      <c r="V7" s="6"/>
      <c r="W7" s="6"/>
    </row>
    <row r="8" spans="1:23" s="3" customFormat="1" ht="11.25">
      <c r="A8" s="197" t="s">
        <v>376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4"/>
      <c r="P8" s="4"/>
      <c r="Q8" s="4"/>
      <c r="R8" s="4"/>
      <c r="S8" s="4"/>
      <c r="T8" s="4"/>
      <c r="U8" s="4"/>
      <c r="V8" s="4"/>
      <c r="W8" s="4"/>
    </row>
    <row r="9" spans="4:12" s="3" customFormat="1" ht="12.75">
      <c r="D9" s="3" t="s">
        <v>456</v>
      </c>
      <c r="J9" s="3" t="s">
        <v>462</v>
      </c>
      <c r="L9" s="28"/>
    </row>
    <row r="10" spans="7:23" s="3" customFormat="1" ht="12.75" customHeight="1">
      <c r="G10" s="198" t="s">
        <v>18</v>
      </c>
      <c r="H10" s="199"/>
      <c r="I10" s="199"/>
      <c r="J10" s="198" t="s">
        <v>19</v>
      </c>
      <c r="K10" s="199"/>
      <c r="L10" s="199"/>
      <c r="M10" s="204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4:23" s="3" customFormat="1" ht="12.75">
      <c r="D11" s="1" t="s">
        <v>3</v>
      </c>
      <c r="G11" s="200">
        <f>34932/1000</f>
        <v>34.932</v>
      </c>
      <c r="H11" s="201"/>
      <c r="I11" s="16" t="s">
        <v>4</v>
      </c>
      <c r="J11" s="202">
        <f>254169/1000</f>
        <v>254.169</v>
      </c>
      <c r="K11" s="203"/>
      <c r="L11" s="29"/>
      <c r="M11" s="15" t="s">
        <v>4</v>
      </c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4:20" s="3" customFormat="1" ht="12.75">
      <c r="D12" s="27" t="s">
        <v>34</v>
      </c>
      <c r="F12" s="7"/>
      <c r="G12" s="200">
        <f>0/1000</f>
        <v>0</v>
      </c>
      <c r="H12" s="201"/>
      <c r="I12" s="15" t="s">
        <v>4</v>
      </c>
      <c r="J12" s="202">
        <f>0/1000</f>
        <v>0</v>
      </c>
      <c r="K12" s="203"/>
      <c r="L12" s="29"/>
      <c r="M12" s="15" t="s">
        <v>4</v>
      </c>
      <c r="N12" s="24"/>
      <c r="O12" s="24"/>
      <c r="P12" s="24"/>
      <c r="Q12" s="24"/>
      <c r="R12" s="24"/>
      <c r="S12" s="24"/>
      <c r="T12" s="24"/>
    </row>
    <row r="13" spans="4:20" s="3" customFormat="1" ht="12.75">
      <c r="D13" s="27" t="s">
        <v>35</v>
      </c>
      <c r="F13" s="7"/>
      <c r="G13" s="200">
        <f>679/1000</f>
        <v>0.679</v>
      </c>
      <c r="H13" s="201"/>
      <c r="I13" s="15" t="s">
        <v>4</v>
      </c>
      <c r="J13" s="202">
        <f>7461/1000</f>
        <v>7.461</v>
      </c>
      <c r="K13" s="203"/>
      <c r="L13" s="29"/>
      <c r="M13" s="15" t="s">
        <v>4</v>
      </c>
      <c r="N13" s="24"/>
      <c r="O13" s="24"/>
      <c r="P13" s="24"/>
      <c r="Q13" s="24"/>
      <c r="R13" s="24"/>
      <c r="S13" s="24"/>
      <c r="T13" s="24"/>
    </row>
    <row r="14" spans="4:23" s="3" customFormat="1" ht="12.75">
      <c r="D14" s="1" t="s">
        <v>5</v>
      </c>
      <c r="G14" s="200">
        <f>(O14+O15)/1000</f>
        <v>0.34898</v>
      </c>
      <c r="H14" s="201"/>
      <c r="I14" s="16" t="s">
        <v>6</v>
      </c>
      <c r="J14" s="202">
        <f>(P14+P15)/1000</f>
        <v>0.34898</v>
      </c>
      <c r="K14" s="203"/>
      <c r="L14" s="34">
        <v>3512</v>
      </c>
      <c r="M14" s="15" t="s">
        <v>6</v>
      </c>
      <c r="N14" s="24"/>
      <c r="O14" s="34">
        <v>303.61</v>
      </c>
      <c r="P14" s="35">
        <v>303.61</v>
      </c>
      <c r="Q14" s="24"/>
      <c r="R14" s="24"/>
      <c r="S14" s="24"/>
      <c r="T14" s="24"/>
      <c r="U14" s="24"/>
      <c r="V14" s="24"/>
      <c r="W14" s="25"/>
    </row>
    <row r="15" spans="4:23" s="3" customFormat="1" ht="12.75">
      <c r="D15" s="1" t="s">
        <v>7</v>
      </c>
      <c r="G15" s="200">
        <f>4189/1000</f>
        <v>4.189</v>
      </c>
      <c r="H15" s="201"/>
      <c r="I15" s="16" t="s">
        <v>4</v>
      </c>
      <c r="J15" s="202">
        <f>54008/1000</f>
        <v>54.008</v>
      </c>
      <c r="K15" s="203"/>
      <c r="L15" s="35">
        <v>44984</v>
      </c>
      <c r="M15" s="15" t="s">
        <v>4</v>
      </c>
      <c r="N15" s="24"/>
      <c r="O15" s="34">
        <v>45.37</v>
      </c>
      <c r="P15" s="35">
        <v>45.37</v>
      </c>
      <c r="Q15" s="24"/>
      <c r="R15" s="24"/>
      <c r="S15" s="24"/>
      <c r="T15" s="24"/>
      <c r="U15" s="24"/>
      <c r="V15" s="24"/>
      <c r="W15" s="25"/>
    </row>
    <row r="16" spans="6:23" s="3" customFormat="1" ht="12.75">
      <c r="F16" s="2"/>
      <c r="G16" s="18"/>
      <c r="H16" s="18"/>
      <c r="I16" s="20"/>
      <c r="J16" s="19"/>
      <c r="K16" s="21"/>
      <c r="L16" s="34">
        <v>677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2"/>
    </row>
    <row r="17" spans="2:23" s="3" customFormat="1" ht="12.75">
      <c r="B17" s="2"/>
      <c r="C17" s="2"/>
      <c r="D17" s="2"/>
      <c r="F17" s="7"/>
      <c r="G17" s="14"/>
      <c r="H17" s="14"/>
      <c r="I17" s="8"/>
      <c r="J17" s="9"/>
      <c r="K17" s="9"/>
      <c r="L17" s="35">
        <v>9024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8"/>
    </row>
    <row r="18" spans="1:5" s="3" customFormat="1" ht="11.25">
      <c r="A18" s="1" t="str">
        <f>"Составлена в базисных ценах на 01.2000 г. и текущих ценах на "&amp;IF(LEN(L18)&gt;3,MID(L18,4,LEN(L18)),L18)</f>
        <v>Составлена в базисных ценах на 01.2000 г. и текущих ценах на </v>
      </c>
      <c r="E18" s="3" t="s">
        <v>454</v>
      </c>
    </row>
    <row r="19" spans="1:12" s="3" customFormat="1" ht="13.5" thickBot="1">
      <c r="A19" s="10"/>
      <c r="L19" s="28"/>
    </row>
    <row r="20" spans="1:14" s="11" customFormat="1" ht="23.25" customHeight="1" thickBot="1">
      <c r="A20" s="205" t="s">
        <v>8</v>
      </c>
      <c r="B20" s="205" t="s">
        <v>0</v>
      </c>
      <c r="C20" s="205" t="s">
        <v>20</v>
      </c>
      <c r="D20" s="17" t="s">
        <v>21</v>
      </c>
      <c r="E20" s="205" t="s">
        <v>22</v>
      </c>
      <c r="F20" s="209" t="s">
        <v>23</v>
      </c>
      <c r="G20" s="210"/>
      <c r="H20" s="209" t="s">
        <v>24</v>
      </c>
      <c r="I20" s="213"/>
      <c r="J20" s="213"/>
      <c r="K20" s="210"/>
      <c r="L20" s="30"/>
      <c r="M20" s="205" t="s">
        <v>25</v>
      </c>
      <c r="N20" s="205" t="s">
        <v>26</v>
      </c>
    </row>
    <row r="21" spans="1:14" s="11" customFormat="1" ht="19.5" customHeight="1" thickBot="1">
      <c r="A21" s="206"/>
      <c r="B21" s="206"/>
      <c r="C21" s="206"/>
      <c r="D21" s="205" t="s">
        <v>31</v>
      </c>
      <c r="E21" s="206"/>
      <c r="F21" s="211"/>
      <c r="G21" s="212"/>
      <c r="H21" s="207" t="s">
        <v>27</v>
      </c>
      <c r="I21" s="208"/>
      <c r="J21" s="207" t="s">
        <v>28</v>
      </c>
      <c r="K21" s="208"/>
      <c r="L21" s="31"/>
      <c r="M21" s="206"/>
      <c r="N21" s="206"/>
    </row>
    <row r="22" spans="1:14" s="11" customFormat="1" ht="19.5" customHeight="1">
      <c r="A22" s="206"/>
      <c r="B22" s="206"/>
      <c r="C22" s="206"/>
      <c r="D22" s="206"/>
      <c r="E22" s="206"/>
      <c r="F22" s="90" t="s">
        <v>29</v>
      </c>
      <c r="G22" s="90" t="s">
        <v>30</v>
      </c>
      <c r="H22" s="90" t="s">
        <v>29</v>
      </c>
      <c r="I22" s="90" t="s">
        <v>30</v>
      </c>
      <c r="J22" s="90" t="s">
        <v>29</v>
      </c>
      <c r="K22" s="90" t="s">
        <v>30</v>
      </c>
      <c r="L22" s="31"/>
      <c r="M22" s="206"/>
      <c r="N22" s="206"/>
    </row>
    <row r="23" spans="1:14" ht="12.75">
      <c r="A23" s="91">
        <v>1</v>
      </c>
      <c r="B23" s="91">
        <v>2</v>
      </c>
      <c r="C23" s="91">
        <v>3</v>
      </c>
      <c r="D23" s="91">
        <v>4</v>
      </c>
      <c r="E23" s="91">
        <v>5</v>
      </c>
      <c r="F23" s="91">
        <v>6</v>
      </c>
      <c r="G23" s="91">
        <v>7</v>
      </c>
      <c r="H23" s="91">
        <v>8</v>
      </c>
      <c r="I23" s="91">
        <v>9</v>
      </c>
      <c r="J23" s="91">
        <v>10</v>
      </c>
      <c r="K23" s="91">
        <v>11</v>
      </c>
      <c r="L23" s="92"/>
      <c r="M23" s="91">
        <v>12</v>
      </c>
      <c r="N23" s="91">
        <v>13</v>
      </c>
    </row>
    <row r="24" spans="1:14" s="2" customFormat="1" ht="17.25" customHeight="1">
      <c r="A24" s="214" t="s">
        <v>209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</row>
    <row r="25" spans="1:14" ht="17.25" customHeight="1">
      <c r="A25" s="216" t="s">
        <v>210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</row>
    <row r="26" spans="1:14" s="2" customFormat="1" ht="12.75">
      <c r="A26" s="93">
        <v>1</v>
      </c>
      <c r="B26" s="94" t="s">
        <v>211</v>
      </c>
      <c r="C26" s="95" t="s">
        <v>212</v>
      </c>
      <c r="D26" s="96" t="s">
        <v>213</v>
      </c>
      <c r="E26" s="97">
        <v>27.51</v>
      </c>
      <c r="F26" s="98">
        <v>9.79</v>
      </c>
      <c r="G26" s="99">
        <v>269.32</v>
      </c>
      <c r="H26" s="98"/>
      <c r="I26" s="98"/>
      <c r="J26" s="98">
        <v>123.25</v>
      </c>
      <c r="K26" s="99">
        <v>3390.61</v>
      </c>
      <c r="L26" s="100"/>
      <c r="M26" s="98">
        <f aca="true" t="shared" si="0" ref="M26:M37">IF(ISNUMBER(K26/G26),IF(NOT(K26/G26=0),K26/G26," ")," ")</f>
        <v>12.589521758502897</v>
      </c>
      <c r="N26" s="96"/>
    </row>
    <row r="27" spans="1:14" s="2" customFormat="1" ht="12.75">
      <c r="A27" s="93">
        <v>2</v>
      </c>
      <c r="B27" s="94" t="s">
        <v>214</v>
      </c>
      <c r="C27" s="95" t="s">
        <v>215</v>
      </c>
      <c r="D27" s="96" t="s">
        <v>213</v>
      </c>
      <c r="E27" s="97">
        <v>9.56</v>
      </c>
      <c r="F27" s="98">
        <v>9.86</v>
      </c>
      <c r="G27" s="99">
        <v>94.26</v>
      </c>
      <c r="H27" s="98"/>
      <c r="I27" s="98"/>
      <c r="J27" s="98">
        <v>124.17</v>
      </c>
      <c r="K27" s="99">
        <v>1187.06</v>
      </c>
      <c r="L27" s="100"/>
      <c r="M27" s="98">
        <f t="shared" si="0"/>
        <v>12.593464884362401</v>
      </c>
      <c r="N27" s="96"/>
    </row>
    <row r="28" spans="1:14" s="2" customFormat="1" ht="12.75">
      <c r="A28" s="93">
        <v>3</v>
      </c>
      <c r="B28" s="94" t="s">
        <v>216</v>
      </c>
      <c r="C28" s="95" t="s">
        <v>217</v>
      </c>
      <c r="D28" s="96" t="s">
        <v>213</v>
      </c>
      <c r="E28" s="97">
        <v>43.52</v>
      </c>
      <c r="F28" s="98">
        <v>10.78</v>
      </c>
      <c r="G28" s="99">
        <v>469.15</v>
      </c>
      <c r="H28" s="98"/>
      <c r="I28" s="98"/>
      <c r="J28" s="98">
        <v>135.81</v>
      </c>
      <c r="K28" s="99">
        <v>5910.45</v>
      </c>
      <c r="L28" s="100"/>
      <c r="M28" s="98">
        <f t="shared" si="0"/>
        <v>12.598209527869551</v>
      </c>
      <c r="N28" s="96"/>
    </row>
    <row r="29" spans="1:14" s="2" customFormat="1" ht="12.75">
      <c r="A29" s="93">
        <v>4</v>
      </c>
      <c r="B29" s="94" t="s">
        <v>218</v>
      </c>
      <c r="C29" s="95" t="s">
        <v>219</v>
      </c>
      <c r="D29" s="96" t="s">
        <v>213</v>
      </c>
      <c r="E29" s="97">
        <v>24.66</v>
      </c>
      <c r="F29" s="98">
        <v>10.92</v>
      </c>
      <c r="G29" s="99">
        <v>269.29</v>
      </c>
      <c r="H29" s="98"/>
      <c r="I29" s="98"/>
      <c r="J29" s="98">
        <v>137.49</v>
      </c>
      <c r="K29" s="99">
        <v>3390.5</v>
      </c>
      <c r="L29" s="100"/>
      <c r="M29" s="98">
        <f t="shared" si="0"/>
        <v>12.590515800809536</v>
      </c>
      <c r="N29" s="96"/>
    </row>
    <row r="30" spans="1:14" ht="12.75">
      <c r="A30" s="93">
        <v>5</v>
      </c>
      <c r="B30" s="94" t="s">
        <v>220</v>
      </c>
      <c r="C30" s="95" t="s">
        <v>221</v>
      </c>
      <c r="D30" s="96" t="s">
        <v>213</v>
      </c>
      <c r="E30" s="97">
        <v>50.34</v>
      </c>
      <c r="F30" s="98">
        <v>11.89</v>
      </c>
      <c r="G30" s="99">
        <v>598.54</v>
      </c>
      <c r="H30" s="98"/>
      <c r="I30" s="98"/>
      <c r="J30" s="98">
        <v>149.74</v>
      </c>
      <c r="K30" s="99">
        <v>7537.92</v>
      </c>
      <c r="L30" s="100"/>
      <c r="M30" s="98">
        <f t="shared" si="0"/>
        <v>12.593845022889031</v>
      </c>
      <c r="N30" s="96"/>
    </row>
    <row r="31" spans="1:14" ht="12.75">
      <c r="A31" s="93">
        <v>6</v>
      </c>
      <c r="B31" s="94" t="s">
        <v>222</v>
      </c>
      <c r="C31" s="95" t="s">
        <v>223</v>
      </c>
      <c r="D31" s="96" t="s">
        <v>213</v>
      </c>
      <c r="E31" s="97">
        <v>51.42</v>
      </c>
      <c r="F31" s="98">
        <v>12.34</v>
      </c>
      <c r="G31" s="99">
        <v>634.52</v>
      </c>
      <c r="H31" s="98"/>
      <c r="I31" s="98"/>
      <c r="J31" s="98">
        <v>155.41</v>
      </c>
      <c r="K31" s="99">
        <v>7991.18</v>
      </c>
      <c r="L31" s="100"/>
      <c r="M31" s="98">
        <f t="shared" si="0"/>
        <v>12.594055348925172</v>
      </c>
      <c r="N31" s="96"/>
    </row>
    <row r="32" spans="1:14" ht="12.75">
      <c r="A32" s="93">
        <v>7</v>
      </c>
      <c r="B32" s="94" t="s">
        <v>224</v>
      </c>
      <c r="C32" s="95" t="s">
        <v>225</v>
      </c>
      <c r="D32" s="96" t="s">
        <v>213</v>
      </c>
      <c r="E32" s="97">
        <v>67.18</v>
      </c>
      <c r="F32" s="98">
        <v>12.54</v>
      </c>
      <c r="G32" s="99">
        <v>842.43</v>
      </c>
      <c r="H32" s="98"/>
      <c r="I32" s="98"/>
      <c r="J32" s="98">
        <v>157.86</v>
      </c>
      <c r="K32" s="99">
        <v>10605.04</v>
      </c>
      <c r="L32" s="100"/>
      <c r="M32" s="98">
        <f t="shared" si="0"/>
        <v>12.58863050935983</v>
      </c>
      <c r="N32" s="96"/>
    </row>
    <row r="33" spans="1:14" ht="12.75">
      <c r="A33" s="93">
        <v>8</v>
      </c>
      <c r="B33" s="94" t="s">
        <v>226</v>
      </c>
      <c r="C33" s="95" t="s">
        <v>227</v>
      </c>
      <c r="D33" s="96" t="s">
        <v>213</v>
      </c>
      <c r="E33" s="97">
        <v>20</v>
      </c>
      <c r="F33" s="98">
        <v>13.27</v>
      </c>
      <c r="G33" s="99">
        <v>265.4</v>
      </c>
      <c r="H33" s="98"/>
      <c r="I33" s="98"/>
      <c r="J33" s="98">
        <v>167.04</v>
      </c>
      <c r="K33" s="99">
        <v>3340.8</v>
      </c>
      <c r="L33" s="100"/>
      <c r="M33" s="98">
        <f t="shared" si="0"/>
        <v>12.587792012057275</v>
      </c>
      <c r="N33" s="96"/>
    </row>
    <row r="34" spans="1:14" ht="12.75">
      <c r="A34" s="93">
        <v>9</v>
      </c>
      <c r="B34" s="94" t="s">
        <v>228</v>
      </c>
      <c r="C34" s="95" t="s">
        <v>229</v>
      </c>
      <c r="D34" s="96" t="s">
        <v>213</v>
      </c>
      <c r="E34" s="97">
        <v>4.48</v>
      </c>
      <c r="F34" s="98">
        <v>13.46</v>
      </c>
      <c r="G34" s="99">
        <v>60.3</v>
      </c>
      <c r="H34" s="98"/>
      <c r="I34" s="98"/>
      <c r="J34" s="98">
        <v>169.49</v>
      </c>
      <c r="K34" s="99">
        <v>759.32</v>
      </c>
      <c r="L34" s="100"/>
      <c r="M34" s="98">
        <f t="shared" si="0"/>
        <v>12.592371475953566</v>
      </c>
      <c r="N34" s="96"/>
    </row>
    <row r="35" spans="1:14" ht="12.75">
      <c r="A35" s="93">
        <v>10</v>
      </c>
      <c r="B35" s="94" t="s">
        <v>230</v>
      </c>
      <c r="C35" s="95" t="s">
        <v>231</v>
      </c>
      <c r="D35" s="96" t="s">
        <v>213</v>
      </c>
      <c r="E35" s="97">
        <v>4.94</v>
      </c>
      <c r="F35" s="98">
        <v>14.02</v>
      </c>
      <c r="G35" s="99">
        <v>69.26</v>
      </c>
      <c r="H35" s="98"/>
      <c r="I35" s="98"/>
      <c r="J35" s="98">
        <v>176.54</v>
      </c>
      <c r="K35" s="99">
        <v>872.11</v>
      </c>
      <c r="L35" s="100"/>
      <c r="M35" s="98">
        <f t="shared" si="0"/>
        <v>12.591827894888825</v>
      </c>
      <c r="N35" s="96"/>
    </row>
    <row r="36" spans="1:14" ht="12.75">
      <c r="A36" s="93">
        <v>11</v>
      </c>
      <c r="B36" s="94">
        <v>2</v>
      </c>
      <c r="C36" s="95" t="s">
        <v>232</v>
      </c>
      <c r="D36" s="96" t="s">
        <v>213</v>
      </c>
      <c r="E36" s="97">
        <v>45.37</v>
      </c>
      <c r="F36" s="98">
        <v>14.95</v>
      </c>
      <c r="G36" s="99">
        <v>678.29</v>
      </c>
      <c r="H36" s="98"/>
      <c r="I36" s="98"/>
      <c r="J36" s="98">
        <v>271.76</v>
      </c>
      <c r="K36" s="99">
        <v>12329.74</v>
      </c>
      <c r="L36" s="100"/>
      <c r="M36" s="98">
        <f t="shared" si="0"/>
        <v>18.177682112370814</v>
      </c>
      <c r="N36" s="96"/>
    </row>
    <row r="37" spans="1:14" ht="12.75">
      <c r="A37" s="101"/>
      <c r="B37" s="102" t="s">
        <v>233</v>
      </c>
      <c r="C37" s="103" t="s">
        <v>234</v>
      </c>
      <c r="D37" s="104" t="s">
        <v>235</v>
      </c>
      <c r="E37" s="105"/>
      <c r="F37" s="106"/>
      <c r="G37" s="107">
        <v>3512</v>
      </c>
      <c r="H37" s="106"/>
      <c r="I37" s="106"/>
      <c r="J37" s="106"/>
      <c r="K37" s="107">
        <v>44984</v>
      </c>
      <c r="L37" s="108"/>
      <c r="M37" s="106">
        <f t="shared" si="0"/>
        <v>12.80865603644647</v>
      </c>
      <c r="N37" s="104"/>
    </row>
    <row r="38" spans="1:14" ht="17.25" customHeight="1">
      <c r="A38" s="216" t="s">
        <v>236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</row>
    <row r="39" spans="1:14" ht="22.5">
      <c r="A39" s="93">
        <v>13</v>
      </c>
      <c r="B39" s="94">
        <v>21141</v>
      </c>
      <c r="C39" s="95" t="s">
        <v>237</v>
      </c>
      <c r="D39" s="96" t="s">
        <v>238</v>
      </c>
      <c r="E39" s="97">
        <v>2.43</v>
      </c>
      <c r="F39" s="98">
        <v>134.07</v>
      </c>
      <c r="G39" s="99">
        <v>325.79</v>
      </c>
      <c r="H39" s="98"/>
      <c r="I39" s="98"/>
      <c r="J39" s="98">
        <v>801</v>
      </c>
      <c r="K39" s="99">
        <v>1946.43</v>
      </c>
      <c r="L39" s="100"/>
      <c r="M39" s="98">
        <f aca="true" t="shared" si="1" ref="M39:M59">IF(ISNUMBER(K39/G39),IF(NOT(K39/G39=0),K39/G39," ")," ")</f>
        <v>5.974492771417171</v>
      </c>
      <c r="N39" s="96" t="s">
        <v>239</v>
      </c>
    </row>
    <row r="40" spans="1:14" ht="22.5">
      <c r="A40" s="93">
        <v>14</v>
      </c>
      <c r="B40" s="94">
        <v>21243</v>
      </c>
      <c r="C40" s="95" t="s">
        <v>240</v>
      </c>
      <c r="D40" s="96" t="s">
        <v>238</v>
      </c>
      <c r="E40" s="97">
        <v>24.46</v>
      </c>
      <c r="F40" s="98">
        <v>107.27</v>
      </c>
      <c r="G40" s="99">
        <v>2623.82</v>
      </c>
      <c r="H40" s="98"/>
      <c r="I40" s="98"/>
      <c r="J40" s="98">
        <v>632</v>
      </c>
      <c r="K40" s="99">
        <v>15458.72</v>
      </c>
      <c r="L40" s="100"/>
      <c r="M40" s="98">
        <f t="shared" si="1"/>
        <v>5.891684643001425</v>
      </c>
      <c r="N40" s="96" t="s">
        <v>239</v>
      </c>
    </row>
    <row r="41" spans="1:14" ht="22.5">
      <c r="A41" s="93">
        <v>15</v>
      </c>
      <c r="B41" s="94">
        <v>30101</v>
      </c>
      <c r="C41" s="95" t="s">
        <v>241</v>
      </c>
      <c r="D41" s="96" t="s">
        <v>238</v>
      </c>
      <c r="E41" s="97">
        <v>0.01</v>
      </c>
      <c r="F41" s="98">
        <v>111.55</v>
      </c>
      <c r="G41" s="99">
        <v>1.12</v>
      </c>
      <c r="H41" s="98"/>
      <c r="I41" s="98"/>
      <c r="J41" s="98">
        <v>524</v>
      </c>
      <c r="K41" s="99">
        <v>5.24</v>
      </c>
      <c r="L41" s="100"/>
      <c r="M41" s="98">
        <f t="shared" si="1"/>
        <v>4.678571428571428</v>
      </c>
      <c r="N41" s="96" t="s">
        <v>239</v>
      </c>
    </row>
    <row r="42" spans="1:14" ht="22.5">
      <c r="A42" s="93">
        <v>16</v>
      </c>
      <c r="B42" s="94">
        <v>30401</v>
      </c>
      <c r="C42" s="95" t="s">
        <v>242</v>
      </c>
      <c r="D42" s="96" t="s">
        <v>238</v>
      </c>
      <c r="E42" s="97">
        <v>0.01</v>
      </c>
      <c r="F42" s="98">
        <v>2.31</v>
      </c>
      <c r="G42" s="99">
        <v>0.02</v>
      </c>
      <c r="H42" s="98"/>
      <c r="I42" s="98"/>
      <c r="J42" s="98">
        <v>9</v>
      </c>
      <c r="K42" s="99">
        <v>0.09</v>
      </c>
      <c r="L42" s="100"/>
      <c r="M42" s="98">
        <f t="shared" si="1"/>
        <v>4.5</v>
      </c>
      <c r="N42" s="96" t="s">
        <v>239</v>
      </c>
    </row>
    <row r="43" spans="1:14" ht="22.5">
      <c r="A43" s="93">
        <v>17</v>
      </c>
      <c r="B43" s="94">
        <v>40102</v>
      </c>
      <c r="C43" s="95" t="s">
        <v>243</v>
      </c>
      <c r="D43" s="96" t="s">
        <v>238</v>
      </c>
      <c r="E43" s="97">
        <v>1.17</v>
      </c>
      <c r="F43" s="98">
        <v>31.16</v>
      </c>
      <c r="G43" s="99">
        <v>36.45</v>
      </c>
      <c r="H43" s="98"/>
      <c r="I43" s="98"/>
      <c r="J43" s="98">
        <v>230</v>
      </c>
      <c r="K43" s="99">
        <v>269.1</v>
      </c>
      <c r="L43" s="100"/>
      <c r="M43" s="98">
        <f t="shared" si="1"/>
        <v>7.382716049382716</v>
      </c>
      <c r="N43" s="96" t="s">
        <v>239</v>
      </c>
    </row>
    <row r="44" spans="1:14" ht="33.75">
      <c r="A44" s="93">
        <v>18</v>
      </c>
      <c r="B44" s="94">
        <v>40202</v>
      </c>
      <c r="C44" s="95" t="s">
        <v>244</v>
      </c>
      <c r="D44" s="96" t="s">
        <v>238</v>
      </c>
      <c r="E44" s="97">
        <v>19.67</v>
      </c>
      <c r="F44" s="98">
        <v>34.63</v>
      </c>
      <c r="G44" s="99">
        <v>681.17</v>
      </c>
      <c r="H44" s="98"/>
      <c r="I44" s="98"/>
      <c r="J44" s="98">
        <v>106</v>
      </c>
      <c r="K44" s="99">
        <v>2085.02</v>
      </c>
      <c r="L44" s="100"/>
      <c r="M44" s="98">
        <f t="shared" si="1"/>
        <v>3.0609392662624604</v>
      </c>
      <c r="N44" s="96" t="s">
        <v>239</v>
      </c>
    </row>
    <row r="45" spans="1:14" ht="22.5">
      <c r="A45" s="93">
        <v>19</v>
      </c>
      <c r="B45" s="94">
        <v>40502</v>
      </c>
      <c r="C45" s="95" t="s">
        <v>245</v>
      </c>
      <c r="D45" s="96" t="s">
        <v>238</v>
      </c>
      <c r="E45" s="97">
        <v>1.16</v>
      </c>
      <c r="F45" s="98">
        <v>7.84</v>
      </c>
      <c r="G45" s="99">
        <v>9.09</v>
      </c>
      <c r="H45" s="98"/>
      <c r="I45" s="98"/>
      <c r="J45" s="98">
        <v>46</v>
      </c>
      <c r="K45" s="99">
        <v>53.36</v>
      </c>
      <c r="L45" s="100"/>
      <c r="M45" s="98">
        <f t="shared" si="1"/>
        <v>5.87018701870187</v>
      </c>
      <c r="N45" s="96" t="s">
        <v>239</v>
      </c>
    </row>
    <row r="46" spans="1:14" ht="22.5">
      <c r="A46" s="93">
        <v>20</v>
      </c>
      <c r="B46" s="94">
        <v>40504</v>
      </c>
      <c r="C46" s="95" t="s">
        <v>246</v>
      </c>
      <c r="D46" s="96" t="s">
        <v>238</v>
      </c>
      <c r="E46" s="97">
        <v>2.5</v>
      </c>
      <c r="F46" s="98">
        <v>1.29</v>
      </c>
      <c r="G46" s="99">
        <v>3.22</v>
      </c>
      <c r="H46" s="98"/>
      <c r="I46" s="98"/>
      <c r="J46" s="98">
        <v>5</v>
      </c>
      <c r="K46" s="99">
        <v>12.5</v>
      </c>
      <c r="L46" s="100"/>
      <c r="M46" s="98">
        <f t="shared" si="1"/>
        <v>3.881987577639751</v>
      </c>
      <c r="N46" s="96" t="s">
        <v>239</v>
      </c>
    </row>
    <row r="47" spans="1:14" ht="45">
      <c r="A47" s="93">
        <v>21</v>
      </c>
      <c r="B47" s="94">
        <v>50101</v>
      </c>
      <c r="C47" s="95" t="s">
        <v>247</v>
      </c>
      <c r="D47" s="96" t="s">
        <v>238</v>
      </c>
      <c r="E47" s="97">
        <v>1.8</v>
      </c>
      <c r="F47" s="98">
        <v>62.75</v>
      </c>
      <c r="G47" s="99">
        <v>112.95</v>
      </c>
      <c r="H47" s="98"/>
      <c r="I47" s="98"/>
      <c r="J47" s="98">
        <v>413</v>
      </c>
      <c r="K47" s="99">
        <v>743.4</v>
      </c>
      <c r="L47" s="100"/>
      <c r="M47" s="98">
        <f t="shared" si="1"/>
        <v>6.581673306772908</v>
      </c>
      <c r="N47" s="96" t="s">
        <v>239</v>
      </c>
    </row>
    <row r="48" spans="1:14" ht="33.75">
      <c r="A48" s="93">
        <v>22</v>
      </c>
      <c r="B48" s="94">
        <v>60247</v>
      </c>
      <c r="C48" s="95" t="s">
        <v>248</v>
      </c>
      <c r="D48" s="96" t="s">
        <v>238</v>
      </c>
      <c r="E48" s="97">
        <v>4.61</v>
      </c>
      <c r="F48" s="98">
        <v>123.11</v>
      </c>
      <c r="G48" s="99">
        <v>567.54</v>
      </c>
      <c r="H48" s="98"/>
      <c r="I48" s="98"/>
      <c r="J48" s="98">
        <v>723</v>
      </c>
      <c r="K48" s="99">
        <v>3333.03</v>
      </c>
      <c r="L48" s="100"/>
      <c r="M48" s="98">
        <f t="shared" si="1"/>
        <v>5.87276667723861</v>
      </c>
      <c r="N48" s="96" t="s">
        <v>239</v>
      </c>
    </row>
    <row r="49" spans="1:14" ht="22.5">
      <c r="A49" s="93">
        <v>23</v>
      </c>
      <c r="B49" s="94">
        <v>70148</v>
      </c>
      <c r="C49" s="95" t="s">
        <v>249</v>
      </c>
      <c r="D49" s="96" t="s">
        <v>238</v>
      </c>
      <c r="E49" s="97">
        <v>1.43</v>
      </c>
      <c r="F49" s="98">
        <v>71.41</v>
      </c>
      <c r="G49" s="99">
        <v>102.12</v>
      </c>
      <c r="H49" s="98"/>
      <c r="I49" s="98"/>
      <c r="J49" s="98">
        <v>616</v>
      </c>
      <c r="K49" s="99">
        <v>880.88</v>
      </c>
      <c r="L49" s="100"/>
      <c r="M49" s="98">
        <f t="shared" si="1"/>
        <v>8.62593027810419</v>
      </c>
      <c r="N49" s="96" t="s">
        <v>239</v>
      </c>
    </row>
    <row r="50" spans="1:14" ht="22.5">
      <c r="A50" s="93">
        <v>24</v>
      </c>
      <c r="B50" s="94">
        <v>121011</v>
      </c>
      <c r="C50" s="95" t="s">
        <v>250</v>
      </c>
      <c r="D50" s="96" t="s">
        <v>238</v>
      </c>
      <c r="E50" s="97">
        <v>0.18</v>
      </c>
      <c r="F50" s="98">
        <v>32.24</v>
      </c>
      <c r="G50" s="99">
        <v>5.8</v>
      </c>
      <c r="H50" s="98"/>
      <c r="I50" s="98"/>
      <c r="J50" s="98">
        <v>109</v>
      </c>
      <c r="K50" s="99">
        <v>19.62</v>
      </c>
      <c r="L50" s="100"/>
      <c r="M50" s="98">
        <f t="shared" si="1"/>
        <v>3.3827586206896556</v>
      </c>
      <c r="N50" s="96" t="s">
        <v>239</v>
      </c>
    </row>
    <row r="51" spans="1:14" ht="22.5">
      <c r="A51" s="93">
        <v>25</v>
      </c>
      <c r="B51" s="94">
        <v>150101</v>
      </c>
      <c r="C51" s="95" t="s">
        <v>251</v>
      </c>
      <c r="D51" s="96" t="s">
        <v>238</v>
      </c>
      <c r="E51" s="97">
        <v>3.6</v>
      </c>
      <c r="F51" s="98">
        <v>129.68</v>
      </c>
      <c r="G51" s="99">
        <v>466.85</v>
      </c>
      <c r="H51" s="98"/>
      <c r="I51" s="98"/>
      <c r="J51" s="98">
        <v>773</v>
      </c>
      <c r="K51" s="99">
        <v>2782.8</v>
      </c>
      <c r="L51" s="100"/>
      <c r="M51" s="98">
        <f t="shared" si="1"/>
        <v>5.960801113848131</v>
      </c>
      <c r="N51" s="96" t="s">
        <v>239</v>
      </c>
    </row>
    <row r="52" spans="1:14" ht="33.75">
      <c r="A52" s="93">
        <v>26</v>
      </c>
      <c r="B52" s="94">
        <v>150202</v>
      </c>
      <c r="C52" s="95" t="s">
        <v>252</v>
      </c>
      <c r="D52" s="96" t="s">
        <v>238</v>
      </c>
      <c r="E52" s="97">
        <v>1.81</v>
      </c>
      <c r="F52" s="98">
        <v>112.26</v>
      </c>
      <c r="G52" s="99">
        <v>203.19</v>
      </c>
      <c r="H52" s="98"/>
      <c r="I52" s="98"/>
      <c r="J52" s="98">
        <v>683</v>
      </c>
      <c r="K52" s="99">
        <v>1236.23</v>
      </c>
      <c r="L52" s="100"/>
      <c r="M52" s="98">
        <f t="shared" si="1"/>
        <v>6.084108469905015</v>
      </c>
      <c r="N52" s="96" t="s">
        <v>239</v>
      </c>
    </row>
    <row r="53" spans="1:14" ht="22.5">
      <c r="A53" s="93">
        <v>27</v>
      </c>
      <c r="B53" s="94">
        <v>150701</v>
      </c>
      <c r="C53" s="95" t="s">
        <v>253</v>
      </c>
      <c r="D53" s="96" t="s">
        <v>238</v>
      </c>
      <c r="E53" s="97">
        <v>4.05</v>
      </c>
      <c r="F53" s="98">
        <v>129.46</v>
      </c>
      <c r="G53" s="99">
        <v>524.31</v>
      </c>
      <c r="H53" s="98"/>
      <c r="I53" s="98"/>
      <c r="J53" s="98">
        <v>731</v>
      </c>
      <c r="K53" s="99">
        <v>2960.55</v>
      </c>
      <c r="L53" s="100"/>
      <c r="M53" s="98">
        <f t="shared" si="1"/>
        <v>5.646564055615953</v>
      </c>
      <c r="N53" s="96" t="s">
        <v>239</v>
      </c>
    </row>
    <row r="54" spans="1:14" ht="22.5">
      <c r="A54" s="93">
        <v>28</v>
      </c>
      <c r="B54" s="94">
        <v>330301</v>
      </c>
      <c r="C54" s="95" t="s">
        <v>254</v>
      </c>
      <c r="D54" s="96" t="s">
        <v>238</v>
      </c>
      <c r="E54" s="97">
        <v>2.35</v>
      </c>
      <c r="F54" s="98">
        <v>1.86</v>
      </c>
      <c r="G54" s="99">
        <v>4.37</v>
      </c>
      <c r="H54" s="98"/>
      <c r="I54" s="98"/>
      <c r="J54" s="98">
        <v>10</v>
      </c>
      <c r="K54" s="99">
        <v>23.5</v>
      </c>
      <c r="L54" s="100"/>
      <c r="M54" s="98">
        <f t="shared" si="1"/>
        <v>5.377574370709382</v>
      </c>
      <c r="N54" s="96" t="s">
        <v>239</v>
      </c>
    </row>
    <row r="55" spans="1:14" ht="22.5">
      <c r="A55" s="93">
        <v>29</v>
      </c>
      <c r="B55" s="94">
        <v>330400</v>
      </c>
      <c r="C55" s="95" t="s">
        <v>255</v>
      </c>
      <c r="D55" s="96" t="s">
        <v>238</v>
      </c>
      <c r="E55" s="97">
        <v>0.6</v>
      </c>
      <c r="F55" s="98">
        <v>10.51</v>
      </c>
      <c r="G55" s="99">
        <v>6.31</v>
      </c>
      <c r="H55" s="98"/>
      <c r="I55" s="98"/>
      <c r="J55" s="98">
        <v>49.28</v>
      </c>
      <c r="K55" s="99">
        <v>29.57</v>
      </c>
      <c r="L55" s="100"/>
      <c r="M55" s="98">
        <f t="shared" si="1"/>
        <v>4.68621236133122</v>
      </c>
      <c r="N55" s="96" t="s">
        <v>256</v>
      </c>
    </row>
    <row r="56" spans="1:14" ht="22.5">
      <c r="A56" s="93">
        <v>30</v>
      </c>
      <c r="B56" s="94">
        <v>332101</v>
      </c>
      <c r="C56" s="95" t="s">
        <v>257</v>
      </c>
      <c r="D56" s="96" t="s">
        <v>238</v>
      </c>
      <c r="E56" s="97">
        <v>2.74</v>
      </c>
      <c r="F56" s="98">
        <v>1.99</v>
      </c>
      <c r="G56" s="99">
        <v>5.45</v>
      </c>
      <c r="H56" s="98"/>
      <c r="I56" s="98"/>
      <c r="J56" s="98">
        <v>13</v>
      </c>
      <c r="K56" s="99">
        <v>35.62</v>
      </c>
      <c r="L56" s="100"/>
      <c r="M56" s="98">
        <f t="shared" si="1"/>
        <v>6.53577981651376</v>
      </c>
      <c r="N56" s="96" t="s">
        <v>239</v>
      </c>
    </row>
    <row r="57" spans="1:14" ht="33.75">
      <c r="A57" s="93">
        <v>31</v>
      </c>
      <c r="B57" s="94">
        <v>340101</v>
      </c>
      <c r="C57" s="95" t="s">
        <v>258</v>
      </c>
      <c r="D57" s="96" t="s">
        <v>238</v>
      </c>
      <c r="E57" s="97">
        <v>0.94</v>
      </c>
      <c r="F57" s="98">
        <v>7.12</v>
      </c>
      <c r="G57" s="99">
        <v>6.69</v>
      </c>
      <c r="H57" s="98"/>
      <c r="I57" s="98"/>
      <c r="J57" s="98">
        <v>27</v>
      </c>
      <c r="K57" s="99">
        <v>25.38</v>
      </c>
      <c r="L57" s="100"/>
      <c r="M57" s="98">
        <f t="shared" si="1"/>
        <v>3.7937219730941703</v>
      </c>
      <c r="N57" s="96" t="s">
        <v>239</v>
      </c>
    </row>
    <row r="58" spans="1:14" ht="22.5">
      <c r="A58" s="93">
        <v>32</v>
      </c>
      <c r="B58" s="94">
        <v>400001</v>
      </c>
      <c r="C58" s="95" t="s">
        <v>259</v>
      </c>
      <c r="D58" s="96" t="s">
        <v>238</v>
      </c>
      <c r="E58" s="97">
        <v>2.18</v>
      </c>
      <c r="F58" s="98">
        <v>103.2</v>
      </c>
      <c r="G58" s="99">
        <v>224.96</v>
      </c>
      <c r="H58" s="98"/>
      <c r="I58" s="98"/>
      <c r="J58" s="98">
        <v>616</v>
      </c>
      <c r="K58" s="99">
        <v>1342.88</v>
      </c>
      <c r="L58" s="100"/>
      <c r="M58" s="98">
        <f t="shared" si="1"/>
        <v>5.969416785206259</v>
      </c>
      <c r="N58" s="96" t="s">
        <v>239</v>
      </c>
    </row>
    <row r="59" spans="1:14" ht="12.75">
      <c r="A59" s="101"/>
      <c r="B59" s="102" t="s">
        <v>233</v>
      </c>
      <c r="C59" s="103" t="s">
        <v>260</v>
      </c>
      <c r="D59" s="104" t="s">
        <v>235</v>
      </c>
      <c r="E59" s="105"/>
      <c r="F59" s="106"/>
      <c r="G59" s="107">
        <v>5648</v>
      </c>
      <c r="H59" s="106"/>
      <c r="I59" s="106"/>
      <c r="J59" s="106"/>
      <c r="K59" s="107">
        <v>33244</v>
      </c>
      <c r="L59" s="108"/>
      <c r="M59" s="106">
        <f t="shared" si="1"/>
        <v>5.885977337110481</v>
      </c>
      <c r="N59" s="104"/>
    </row>
    <row r="60" spans="1:14" ht="17.25" customHeight="1">
      <c r="A60" s="216" t="s">
        <v>261</v>
      </c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</row>
    <row r="61" spans="1:14" ht="33.75">
      <c r="A61" s="93">
        <v>34</v>
      </c>
      <c r="B61" s="94" t="s">
        <v>262</v>
      </c>
      <c r="C61" s="95" t="s">
        <v>263</v>
      </c>
      <c r="D61" s="96" t="s">
        <v>264</v>
      </c>
      <c r="E61" s="97">
        <v>0.009715</v>
      </c>
      <c r="F61" s="98">
        <v>3390</v>
      </c>
      <c r="G61" s="99">
        <v>32.93</v>
      </c>
      <c r="H61" s="98">
        <v>17218.06</v>
      </c>
      <c r="I61" s="98">
        <v>167.27</v>
      </c>
      <c r="J61" s="98">
        <v>17848.44</v>
      </c>
      <c r="K61" s="99">
        <v>173.4</v>
      </c>
      <c r="L61" s="100"/>
      <c r="M61" s="98">
        <f aca="true" t="shared" si="2" ref="M61:M85">IF(ISNUMBER(K61/G61),IF(NOT(K61/G61=0),K61/G61," ")," ")</f>
        <v>5.265715153355603</v>
      </c>
      <c r="N61" s="96" t="s">
        <v>265</v>
      </c>
    </row>
    <row r="62" spans="1:14" ht="12.75">
      <c r="A62" s="93">
        <v>35</v>
      </c>
      <c r="B62" s="94" t="s">
        <v>266</v>
      </c>
      <c r="C62" s="95" t="s">
        <v>267</v>
      </c>
      <c r="D62" s="96" t="s">
        <v>268</v>
      </c>
      <c r="E62" s="97">
        <v>4.276</v>
      </c>
      <c r="F62" s="98">
        <v>6.2</v>
      </c>
      <c r="G62" s="99">
        <v>26.52</v>
      </c>
      <c r="H62" s="98">
        <v>42.66</v>
      </c>
      <c r="I62" s="98">
        <v>182.41</v>
      </c>
      <c r="J62" s="98">
        <v>49.21</v>
      </c>
      <c r="K62" s="99">
        <v>210.42</v>
      </c>
      <c r="L62" s="100"/>
      <c r="M62" s="98">
        <f t="shared" si="2"/>
        <v>7.934389140271493</v>
      </c>
      <c r="N62" s="96" t="s">
        <v>269</v>
      </c>
    </row>
    <row r="63" spans="1:14" ht="33.75">
      <c r="A63" s="93">
        <v>36</v>
      </c>
      <c r="B63" s="94" t="s">
        <v>270</v>
      </c>
      <c r="C63" s="95" t="s">
        <v>271</v>
      </c>
      <c r="D63" s="96" t="s">
        <v>264</v>
      </c>
      <c r="E63" s="97">
        <v>0.06539</v>
      </c>
      <c r="F63" s="98">
        <v>6640</v>
      </c>
      <c r="G63" s="99">
        <v>434.19</v>
      </c>
      <c r="H63" s="98">
        <v>41285</v>
      </c>
      <c r="I63" s="98">
        <v>2699.62</v>
      </c>
      <c r="J63" s="98">
        <v>42388.39</v>
      </c>
      <c r="K63" s="99">
        <v>2771.77</v>
      </c>
      <c r="L63" s="100"/>
      <c r="M63" s="98">
        <f t="shared" si="2"/>
        <v>6.3837720813468755</v>
      </c>
      <c r="N63" s="96" t="s">
        <v>272</v>
      </c>
    </row>
    <row r="64" spans="1:14" ht="33.75">
      <c r="A64" s="93">
        <v>37</v>
      </c>
      <c r="B64" s="94" t="s">
        <v>273</v>
      </c>
      <c r="C64" s="95" t="s">
        <v>274</v>
      </c>
      <c r="D64" s="96" t="s">
        <v>264</v>
      </c>
      <c r="E64" s="97">
        <v>0.02313</v>
      </c>
      <c r="F64" s="98">
        <v>8550</v>
      </c>
      <c r="G64" s="99">
        <v>197.76</v>
      </c>
      <c r="H64" s="98">
        <v>39216.11</v>
      </c>
      <c r="I64" s="98">
        <v>907.07</v>
      </c>
      <c r="J64" s="98">
        <v>40369.59</v>
      </c>
      <c r="K64" s="99">
        <v>933.75</v>
      </c>
      <c r="L64" s="100"/>
      <c r="M64" s="98">
        <f t="shared" si="2"/>
        <v>4.721632281553398</v>
      </c>
      <c r="N64" s="96" t="s">
        <v>275</v>
      </c>
    </row>
    <row r="65" spans="1:14" ht="45">
      <c r="A65" s="93">
        <v>38</v>
      </c>
      <c r="B65" s="94" t="s">
        <v>276</v>
      </c>
      <c r="C65" s="95" t="s">
        <v>277</v>
      </c>
      <c r="D65" s="96" t="s">
        <v>264</v>
      </c>
      <c r="E65" s="97">
        <v>0.002728</v>
      </c>
      <c r="F65" s="98">
        <v>17400</v>
      </c>
      <c r="G65" s="99">
        <v>47.47</v>
      </c>
      <c r="H65" s="98">
        <v>56119.28</v>
      </c>
      <c r="I65" s="98">
        <v>153.09</v>
      </c>
      <c r="J65" s="98">
        <v>57519.36</v>
      </c>
      <c r="K65" s="99">
        <v>156.91</v>
      </c>
      <c r="L65" s="100"/>
      <c r="M65" s="98">
        <f t="shared" si="2"/>
        <v>3.305456077522646</v>
      </c>
      <c r="N65" s="96" t="s">
        <v>278</v>
      </c>
    </row>
    <row r="66" spans="1:14" ht="33.75">
      <c r="A66" s="93">
        <v>39</v>
      </c>
      <c r="B66" s="94" t="s">
        <v>279</v>
      </c>
      <c r="C66" s="95" t="s">
        <v>280</v>
      </c>
      <c r="D66" s="96" t="s">
        <v>264</v>
      </c>
      <c r="E66" s="97">
        <v>0.003355</v>
      </c>
      <c r="F66" s="98">
        <v>16240</v>
      </c>
      <c r="G66" s="99">
        <v>54.49</v>
      </c>
      <c r="H66" s="98">
        <v>53779.63</v>
      </c>
      <c r="I66" s="98">
        <v>180.43</v>
      </c>
      <c r="J66" s="98">
        <v>55132.91</v>
      </c>
      <c r="K66" s="99">
        <v>184.97</v>
      </c>
      <c r="L66" s="100"/>
      <c r="M66" s="98">
        <f t="shared" si="2"/>
        <v>3.394567810607451</v>
      </c>
      <c r="N66" s="96" t="s">
        <v>281</v>
      </c>
    </row>
    <row r="67" spans="1:14" ht="12.75">
      <c r="A67" s="93">
        <v>40</v>
      </c>
      <c r="B67" s="94" t="s">
        <v>282</v>
      </c>
      <c r="C67" s="95" t="s">
        <v>283</v>
      </c>
      <c r="D67" s="96" t="s">
        <v>264</v>
      </c>
      <c r="E67" s="97">
        <v>0.01237</v>
      </c>
      <c r="F67" s="98">
        <v>11520</v>
      </c>
      <c r="G67" s="99">
        <v>142.51</v>
      </c>
      <c r="H67" s="98">
        <v>90201.67</v>
      </c>
      <c r="I67" s="98">
        <v>1115.8</v>
      </c>
      <c r="J67" s="98">
        <v>92329.55</v>
      </c>
      <c r="K67" s="99">
        <v>1142.12</v>
      </c>
      <c r="L67" s="100"/>
      <c r="M67" s="98">
        <f t="shared" si="2"/>
        <v>8.014314784927373</v>
      </c>
      <c r="N67" s="96" t="s">
        <v>284</v>
      </c>
    </row>
    <row r="68" spans="1:14" ht="12.75">
      <c r="A68" s="93">
        <v>41</v>
      </c>
      <c r="B68" s="94" t="s">
        <v>285</v>
      </c>
      <c r="C68" s="95" t="s">
        <v>286</v>
      </c>
      <c r="D68" s="96" t="s">
        <v>264</v>
      </c>
      <c r="E68" s="97">
        <v>0.0009</v>
      </c>
      <c r="F68" s="98">
        <v>10660</v>
      </c>
      <c r="G68" s="99">
        <v>9.59</v>
      </c>
      <c r="H68" s="98">
        <v>67932</v>
      </c>
      <c r="I68" s="98">
        <v>61.14</v>
      </c>
      <c r="J68" s="98">
        <v>69614.49</v>
      </c>
      <c r="K68" s="99">
        <v>62.65</v>
      </c>
      <c r="L68" s="100"/>
      <c r="M68" s="98">
        <f t="shared" si="2"/>
        <v>6.532846715328467</v>
      </c>
      <c r="N68" s="96" t="s">
        <v>287</v>
      </c>
    </row>
    <row r="69" spans="1:14" ht="33.75">
      <c r="A69" s="93">
        <v>42</v>
      </c>
      <c r="B69" s="94" t="s">
        <v>288</v>
      </c>
      <c r="C69" s="95" t="s">
        <v>289</v>
      </c>
      <c r="D69" s="96" t="s">
        <v>268</v>
      </c>
      <c r="E69" s="97">
        <v>0.03</v>
      </c>
      <c r="F69" s="98">
        <v>101</v>
      </c>
      <c r="G69" s="99">
        <v>3.03</v>
      </c>
      <c r="H69" s="98">
        <v>540</v>
      </c>
      <c r="I69" s="98">
        <v>16.2</v>
      </c>
      <c r="J69" s="98">
        <v>561.36</v>
      </c>
      <c r="K69" s="99">
        <v>16.84</v>
      </c>
      <c r="L69" s="100"/>
      <c r="M69" s="98">
        <f t="shared" si="2"/>
        <v>5.557755775577558</v>
      </c>
      <c r="N69" s="96" t="s">
        <v>290</v>
      </c>
    </row>
    <row r="70" spans="1:14" ht="22.5">
      <c r="A70" s="93">
        <v>43</v>
      </c>
      <c r="B70" s="94" t="s">
        <v>291</v>
      </c>
      <c r="C70" s="95" t="s">
        <v>292</v>
      </c>
      <c r="D70" s="96" t="s">
        <v>264</v>
      </c>
      <c r="E70" s="97">
        <v>0.0001091</v>
      </c>
      <c r="F70" s="98">
        <v>30340</v>
      </c>
      <c r="G70" s="99">
        <v>3.31</v>
      </c>
      <c r="H70" s="98">
        <v>109489.5</v>
      </c>
      <c r="I70" s="98">
        <v>11.95</v>
      </c>
      <c r="J70" s="98">
        <v>111990.31</v>
      </c>
      <c r="K70" s="99">
        <v>12.22</v>
      </c>
      <c r="L70" s="100"/>
      <c r="M70" s="98">
        <f t="shared" si="2"/>
        <v>3.691842900302115</v>
      </c>
      <c r="N70" s="96" t="s">
        <v>293</v>
      </c>
    </row>
    <row r="71" spans="1:14" ht="33.75">
      <c r="A71" s="93">
        <v>44</v>
      </c>
      <c r="B71" s="94" t="s">
        <v>294</v>
      </c>
      <c r="C71" s="95" t="s">
        <v>295</v>
      </c>
      <c r="D71" s="96" t="s">
        <v>264</v>
      </c>
      <c r="E71" s="97">
        <v>0.07229</v>
      </c>
      <c r="F71" s="98">
        <v>11200</v>
      </c>
      <c r="G71" s="99">
        <v>809.65</v>
      </c>
      <c r="H71" s="98">
        <v>43822</v>
      </c>
      <c r="I71" s="98">
        <v>3167.89</v>
      </c>
      <c r="J71" s="98">
        <v>44976.13</v>
      </c>
      <c r="K71" s="99">
        <v>3251.32</v>
      </c>
      <c r="L71" s="100"/>
      <c r="M71" s="98">
        <f t="shared" si="2"/>
        <v>4.015710492187983</v>
      </c>
      <c r="N71" s="96" t="s">
        <v>296</v>
      </c>
    </row>
    <row r="72" spans="1:14" ht="12.75">
      <c r="A72" s="93">
        <v>45</v>
      </c>
      <c r="B72" s="94" t="s">
        <v>297</v>
      </c>
      <c r="C72" s="95" t="s">
        <v>298</v>
      </c>
      <c r="D72" s="96" t="s">
        <v>299</v>
      </c>
      <c r="E72" s="97">
        <v>1.0884</v>
      </c>
      <c r="F72" s="98">
        <v>9.8</v>
      </c>
      <c r="G72" s="99">
        <v>10.66</v>
      </c>
      <c r="H72" s="98">
        <v>39.66</v>
      </c>
      <c r="I72" s="98">
        <v>43.16</v>
      </c>
      <c r="J72" s="98">
        <v>44.42</v>
      </c>
      <c r="K72" s="99">
        <v>48.34</v>
      </c>
      <c r="L72" s="100"/>
      <c r="M72" s="98">
        <f t="shared" si="2"/>
        <v>4.534709193245779</v>
      </c>
      <c r="N72" s="96" t="s">
        <v>300</v>
      </c>
    </row>
    <row r="73" spans="1:14" ht="45">
      <c r="A73" s="93">
        <v>46</v>
      </c>
      <c r="B73" s="94" t="s">
        <v>301</v>
      </c>
      <c r="C73" s="95" t="s">
        <v>302</v>
      </c>
      <c r="D73" s="96" t="s">
        <v>299</v>
      </c>
      <c r="E73" s="97">
        <v>0.36</v>
      </c>
      <c r="F73" s="98">
        <v>11.52</v>
      </c>
      <c r="G73" s="99">
        <v>4.15</v>
      </c>
      <c r="H73" s="98">
        <v>100.6</v>
      </c>
      <c r="I73" s="98">
        <v>36.22</v>
      </c>
      <c r="J73" s="98">
        <v>102.93</v>
      </c>
      <c r="K73" s="99">
        <v>37.05</v>
      </c>
      <c r="L73" s="100"/>
      <c r="M73" s="98">
        <f t="shared" si="2"/>
        <v>8.927710843373493</v>
      </c>
      <c r="N73" s="96" t="s">
        <v>303</v>
      </c>
    </row>
    <row r="74" spans="1:14" ht="33.75">
      <c r="A74" s="93">
        <v>47</v>
      </c>
      <c r="B74" s="94" t="s">
        <v>304</v>
      </c>
      <c r="C74" s="95" t="s">
        <v>305</v>
      </c>
      <c r="D74" s="96" t="s">
        <v>264</v>
      </c>
      <c r="E74" s="97">
        <v>0.01</v>
      </c>
      <c r="F74" s="98">
        <v>13960</v>
      </c>
      <c r="G74" s="99">
        <v>139.6</v>
      </c>
      <c r="H74" s="98">
        <v>112322</v>
      </c>
      <c r="I74" s="98">
        <v>1123.22</v>
      </c>
      <c r="J74" s="98">
        <v>114846.13</v>
      </c>
      <c r="K74" s="99">
        <v>1148.46</v>
      </c>
      <c r="L74" s="100"/>
      <c r="M74" s="98">
        <f t="shared" si="2"/>
        <v>8.226790830945559</v>
      </c>
      <c r="N74" s="96" t="s">
        <v>306</v>
      </c>
    </row>
    <row r="75" spans="1:14" ht="33.75">
      <c r="A75" s="93">
        <v>48</v>
      </c>
      <c r="B75" s="94" t="s">
        <v>307</v>
      </c>
      <c r="C75" s="95" t="s">
        <v>308</v>
      </c>
      <c r="D75" s="96" t="s">
        <v>264</v>
      </c>
      <c r="E75" s="97">
        <v>0.01012</v>
      </c>
      <c r="F75" s="98">
        <v>18440</v>
      </c>
      <c r="G75" s="99">
        <v>186.61</v>
      </c>
      <c r="H75" s="98">
        <v>74975</v>
      </c>
      <c r="I75" s="98">
        <v>758.75</v>
      </c>
      <c r="J75" s="98">
        <v>77052.84</v>
      </c>
      <c r="K75" s="99">
        <v>779.77</v>
      </c>
      <c r="L75" s="100"/>
      <c r="M75" s="98">
        <f t="shared" si="2"/>
        <v>4.178607791651037</v>
      </c>
      <c r="N75" s="96" t="s">
        <v>309</v>
      </c>
    </row>
    <row r="76" spans="1:14" ht="45">
      <c r="A76" s="93">
        <v>49</v>
      </c>
      <c r="B76" s="94" t="s">
        <v>310</v>
      </c>
      <c r="C76" s="95" t="s">
        <v>311</v>
      </c>
      <c r="D76" s="96" t="s">
        <v>264</v>
      </c>
      <c r="E76" s="97">
        <v>0.001686</v>
      </c>
      <c r="F76" s="98">
        <v>14540</v>
      </c>
      <c r="G76" s="99">
        <v>24.51</v>
      </c>
      <c r="H76" s="98">
        <v>67838.99</v>
      </c>
      <c r="I76" s="98">
        <v>114.38</v>
      </c>
      <c r="J76" s="98">
        <v>69659.36</v>
      </c>
      <c r="K76" s="99">
        <v>117.45</v>
      </c>
      <c r="L76" s="100"/>
      <c r="M76" s="98">
        <f t="shared" si="2"/>
        <v>4.791921664626683</v>
      </c>
      <c r="N76" s="96" t="s">
        <v>312</v>
      </c>
    </row>
    <row r="77" spans="1:14" ht="12.75">
      <c r="A77" s="93">
        <v>50</v>
      </c>
      <c r="B77" s="94" t="s">
        <v>313</v>
      </c>
      <c r="C77" s="95" t="s">
        <v>314</v>
      </c>
      <c r="D77" s="96" t="s">
        <v>264</v>
      </c>
      <c r="E77" s="97">
        <v>0.0009715</v>
      </c>
      <c r="F77" s="98">
        <v>13990</v>
      </c>
      <c r="G77" s="99">
        <v>13.59</v>
      </c>
      <c r="H77" s="98">
        <v>51145.76</v>
      </c>
      <c r="I77" s="98">
        <v>49.69</v>
      </c>
      <c r="J77" s="98">
        <v>52747.01</v>
      </c>
      <c r="K77" s="99">
        <v>51.24</v>
      </c>
      <c r="L77" s="100"/>
      <c r="M77" s="98">
        <f t="shared" si="2"/>
        <v>3.7704194260485653</v>
      </c>
      <c r="N77" s="96" t="s">
        <v>315</v>
      </c>
    </row>
    <row r="78" spans="1:14" ht="33.75">
      <c r="A78" s="93">
        <v>51</v>
      </c>
      <c r="B78" s="94" t="s">
        <v>316</v>
      </c>
      <c r="C78" s="95" t="s">
        <v>317</v>
      </c>
      <c r="D78" s="96" t="s">
        <v>264</v>
      </c>
      <c r="E78" s="97">
        <v>0.03348</v>
      </c>
      <c r="F78" s="98">
        <v>12870</v>
      </c>
      <c r="G78" s="99">
        <v>430.89</v>
      </c>
      <c r="H78" s="98">
        <v>82203.39</v>
      </c>
      <c r="I78" s="98">
        <v>2752.17</v>
      </c>
      <c r="J78" s="98">
        <v>83103.16</v>
      </c>
      <c r="K78" s="99">
        <v>2782.29</v>
      </c>
      <c r="L78" s="100"/>
      <c r="M78" s="98">
        <f t="shared" si="2"/>
        <v>6.457077212281557</v>
      </c>
      <c r="N78" s="96" t="s">
        <v>318</v>
      </c>
    </row>
    <row r="79" spans="1:14" ht="33.75">
      <c r="A79" s="93">
        <v>52</v>
      </c>
      <c r="B79" s="94" t="s">
        <v>319</v>
      </c>
      <c r="C79" s="95" t="s">
        <v>320</v>
      </c>
      <c r="D79" s="96" t="s">
        <v>264</v>
      </c>
      <c r="E79" s="97">
        <v>0.01116</v>
      </c>
      <c r="F79" s="98">
        <v>11660</v>
      </c>
      <c r="G79" s="99">
        <v>130.13</v>
      </c>
      <c r="H79" s="98">
        <v>55773</v>
      </c>
      <c r="I79" s="98">
        <v>622.43</v>
      </c>
      <c r="J79" s="98">
        <v>56474.54</v>
      </c>
      <c r="K79" s="99">
        <v>630.26</v>
      </c>
      <c r="L79" s="100"/>
      <c r="M79" s="98">
        <f t="shared" si="2"/>
        <v>4.843310535618228</v>
      </c>
      <c r="N79" s="96" t="s">
        <v>321</v>
      </c>
    </row>
    <row r="80" spans="1:14" ht="33.75">
      <c r="A80" s="93">
        <v>53</v>
      </c>
      <c r="B80" s="94" t="s">
        <v>322</v>
      </c>
      <c r="C80" s="95" t="s">
        <v>323</v>
      </c>
      <c r="D80" s="96" t="s">
        <v>268</v>
      </c>
      <c r="E80" s="97">
        <v>0.2142</v>
      </c>
      <c r="F80" s="98">
        <v>627</v>
      </c>
      <c r="G80" s="99">
        <v>134.3</v>
      </c>
      <c r="H80" s="98">
        <v>2321</v>
      </c>
      <c r="I80" s="98">
        <v>497.16</v>
      </c>
      <c r="J80" s="98">
        <v>2681.35</v>
      </c>
      <c r="K80" s="99">
        <v>574.34</v>
      </c>
      <c r="L80" s="100"/>
      <c r="M80" s="98">
        <f t="shared" si="2"/>
        <v>4.2765450483991065</v>
      </c>
      <c r="N80" s="96" t="s">
        <v>324</v>
      </c>
    </row>
    <row r="81" spans="1:14" ht="22.5">
      <c r="A81" s="93">
        <v>54</v>
      </c>
      <c r="B81" s="94" t="s">
        <v>325</v>
      </c>
      <c r="C81" s="95" t="s">
        <v>326</v>
      </c>
      <c r="D81" s="96" t="s">
        <v>264</v>
      </c>
      <c r="E81" s="97">
        <v>0.000248</v>
      </c>
      <c r="F81" s="98">
        <v>4630</v>
      </c>
      <c r="G81" s="99">
        <v>1.15</v>
      </c>
      <c r="H81" s="98">
        <v>27966.1</v>
      </c>
      <c r="I81" s="98">
        <v>6.94</v>
      </c>
      <c r="J81" s="98">
        <v>28836.44</v>
      </c>
      <c r="K81" s="99">
        <v>7.15</v>
      </c>
      <c r="L81" s="100"/>
      <c r="M81" s="98">
        <f t="shared" si="2"/>
        <v>6.217391304347827</v>
      </c>
      <c r="N81" s="96" t="s">
        <v>327</v>
      </c>
    </row>
    <row r="82" spans="1:14" ht="33.75">
      <c r="A82" s="93">
        <v>55</v>
      </c>
      <c r="B82" s="94" t="s">
        <v>328</v>
      </c>
      <c r="C82" s="95" t="s">
        <v>329</v>
      </c>
      <c r="D82" s="96" t="s">
        <v>268</v>
      </c>
      <c r="E82" s="97">
        <v>4.836</v>
      </c>
      <c r="F82" s="98">
        <v>3.11</v>
      </c>
      <c r="G82" s="99">
        <v>15.04</v>
      </c>
      <c r="H82" s="98">
        <v>22.11</v>
      </c>
      <c r="I82" s="98">
        <v>106.92</v>
      </c>
      <c r="J82" s="98">
        <v>22.11</v>
      </c>
      <c r="K82" s="99">
        <v>106.92</v>
      </c>
      <c r="L82" s="100"/>
      <c r="M82" s="98">
        <f t="shared" si="2"/>
        <v>7.10904255319149</v>
      </c>
      <c r="N82" s="96" t="s">
        <v>330</v>
      </c>
    </row>
    <row r="83" spans="1:14" ht="22.5">
      <c r="A83" s="93">
        <v>56</v>
      </c>
      <c r="B83" s="94" t="s">
        <v>331</v>
      </c>
      <c r="C83" s="95" t="s">
        <v>332</v>
      </c>
      <c r="D83" s="96" t="s">
        <v>299</v>
      </c>
      <c r="E83" s="97">
        <v>1.528</v>
      </c>
      <c r="F83" s="98">
        <v>60.4</v>
      </c>
      <c r="G83" s="99">
        <v>92.29</v>
      </c>
      <c r="H83" s="98">
        <v>172.63</v>
      </c>
      <c r="I83" s="98">
        <v>263.78</v>
      </c>
      <c r="J83" s="98">
        <v>176.36</v>
      </c>
      <c r="K83" s="99">
        <v>269.48</v>
      </c>
      <c r="L83" s="100"/>
      <c r="M83" s="98">
        <f t="shared" si="2"/>
        <v>2.919926319211182</v>
      </c>
      <c r="N83" s="96" t="s">
        <v>333</v>
      </c>
    </row>
    <row r="84" spans="1:14" ht="33.75">
      <c r="A84" s="93">
        <v>57</v>
      </c>
      <c r="B84" s="94" t="s">
        <v>334</v>
      </c>
      <c r="C84" s="95" t="s">
        <v>335</v>
      </c>
      <c r="D84" s="96" t="s">
        <v>336</v>
      </c>
      <c r="E84" s="97">
        <v>2</v>
      </c>
      <c r="F84" s="98">
        <v>83.2</v>
      </c>
      <c r="G84" s="99">
        <v>166.4</v>
      </c>
      <c r="H84" s="98">
        <v>363.98</v>
      </c>
      <c r="I84" s="98">
        <v>727.96</v>
      </c>
      <c r="J84" s="98">
        <v>372.36</v>
      </c>
      <c r="K84" s="99">
        <v>744.72</v>
      </c>
      <c r="L84" s="100"/>
      <c r="M84" s="98">
        <f t="shared" si="2"/>
        <v>4.475480769230769</v>
      </c>
      <c r="N84" s="96" t="s">
        <v>337</v>
      </c>
    </row>
    <row r="85" spans="1:14" ht="33.75">
      <c r="A85" s="93">
        <v>58</v>
      </c>
      <c r="B85" s="94" t="s">
        <v>338</v>
      </c>
      <c r="C85" s="95" t="s">
        <v>339</v>
      </c>
      <c r="D85" s="96" t="s">
        <v>340</v>
      </c>
      <c r="E85" s="97">
        <v>5.3</v>
      </c>
      <c r="F85" s="98">
        <v>1</v>
      </c>
      <c r="G85" s="99">
        <v>5.3</v>
      </c>
      <c r="H85" s="98"/>
      <c r="I85" s="98"/>
      <c r="J85" s="98"/>
      <c r="K85" s="99"/>
      <c r="L85" s="100"/>
      <c r="M85" s="98" t="str">
        <f t="shared" si="2"/>
        <v> </v>
      </c>
      <c r="N85" s="96"/>
    </row>
    <row r="86" spans="1:14" ht="17.25" customHeight="1">
      <c r="A86" s="216" t="s">
        <v>341</v>
      </c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</row>
    <row r="87" spans="1:14" ht="56.25">
      <c r="A87" s="93">
        <v>59</v>
      </c>
      <c r="B87" s="94" t="s">
        <v>342</v>
      </c>
      <c r="C87" s="95" t="s">
        <v>343</v>
      </c>
      <c r="D87" s="96" t="s">
        <v>344</v>
      </c>
      <c r="E87" s="97">
        <v>124</v>
      </c>
      <c r="F87" s="98">
        <v>75.1</v>
      </c>
      <c r="G87" s="99">
        <v>9312.4</v>
      </c>
      <c r="H87" s="98">
        <v>472.75</v>
      </c>
      <c r="I87" s="98">
        <v>58621</v>
      </c>
      <c r="J87" s="98">
        <v>485.4</v>
      </c>
      <c r="K87" s="99">
        <v>60189.6</v>
      </c>
      <c r="L87" s="100"/>
      <c r="M87" s="98">
        <f>IF(ISNUMBER(K87/G87),IF(NOT(K87/G87=0),K87/G87," ")," ")</f>
        <v>6.463382157123835</v>
      </c>
      <c r="N87" s="96" t="s">
        <v>345</v>
      </c>
    </row>
    <row r="88" spans="1:14" ht="33.75">
      <c r="A88" s="93">
        <v>60</v>
      </c>
      <c r="B88" s="94" t="s">
        <v>346</v>
      </c>
      <c r="C88" s="95" t="s">
        <v>347</v>
      </c>
      <c r="D88" s="96" t="s">
        <v>268</v>
      </c>
      <c r="E88" s="97">
        <v>3.383</v>
      </c>
      <c r="F88" s="98">
        <v>538.46</v>
      </c>
      <c r="G88" s="99">
        <v>1821.61</v>
      </c>
      <c r="H88" s="98">
        <v>1703.39</v>
      </c>
      <c r="I88" s="98">
        <v>5762.57</v>
      </c>
      <c r="J88" s="98">
        <v>1801.64</v>
      </c>
      <c r="K88" s="99">
        <v>6094.95</v>
      </c>
      <c r="L88" s="100"/>
      <c r="M88" s="98">
        <f>IF(ISNUMBER(K88/G88),IF(NOT(K88/G88=0),K88/G88," ")," ")</f>
        <v>3.3459137795686233</v>
      </c>
      <c r="N88" s="96" t="s">
        <v>348</v>
      </c>
    </row>
    <row r="89" spans="1:14" ht="33.75">
      <c r="A89" s="93">
        <v>61</v>
      </c>
      <c r="B89" s="94" t="s">
        <v>349</v>
      </c>
      <c r="C89" s="95" t="s">
        <v>350</v>
      </c>
      <c r="D89" s="96" t="s">
        <v>351</v>
      </c>
      <c r="E89" s="97">
        <v>88.67</v>
      </c>
      <c r="F89" s="98">
        <v>19.8</v>
      </c>
      <c r="G89" s="99">
        <v>1755.67</v>
      </c>
      <c r="H89" s="98">
        <v>40</v>
      </c>
      <c r="I89" s="98">
        <v>3546.8</v>
      </c>
      <c r="J89" s="98">
        <v>40.94</v>
      </c>
      <c r="K89" s="99">
        <v>3630.15</v>
      </c>
      <c r="L89" s="100"/>
      <c r="M89" s="98">
        <f>IF(ISNUMBER(K89/G89),IF(NOT(K89/G89=0),K89/G89," ")," ")</f>
        <v>2.067672170738237</v>
      </c>
      <c r="N89" s="96" t="s">
        <v>352</v>
      </c>
    </row>
    <row r="90" spans="1:14" ht="45">
      <c r="A90" s="93">
        <v>62</v>
      </c>
      <c r="B90" s="94" t="s">
        <v>353</v>
      </c>
      <c r="C90" s="95" t="s">
        <v>354</v>
      </c>
      <c r="D90" s="96" t="s">
        <v>336</v>
      </c>
      <c r="E90" s="97">
        <v>1</v>
      </c>
      <c r="F90" s="98">
        <v>437</v>
      </c>
      <c r="G90" s="99">
        <v>437</v>
      </c>
      <c r="H90" s="98">
        <v>2708.76</v>
      </c>
      <c r="I90" s="98">
        <v>2708.76</v>
      </c>
      <c r="J90" s="98">
        <v>2774.05</v>
      </c>
      <c r="K90" s="99">
        <v>2774.05</v>
      </c>
      <c r="L90" s="100"/>
      <c r="M90" s="98">
        <f>IF(ISNUMBER(K90/G90),IF(NOT(K90/G90=0),K90/G90," ")," ")</f>
        <v>6.347940503432494</v>
      </c>
      <c r="N90" s="96" t="s">
        <v>355</v>
      </c>
    </row>
    <row r="91" spans="1:14" ht="33.75">
      <c r="A91" s="93">
        <v>63</v>
      </c>
      <c r="B91" s="94" t="s">
        <v>356</v>
      </c>
      <c r="C91" s="95" t="s">
        <v>357</v>
      </c>
      <c r="D91" s="96" t="s">
        <v>336</v>
      </c>
      <c r="E91" s="97">
        <v>6</v>
      </c>
      <c r="F91" s="98">
        <v>324.86</v>
      </c>
      <c r="G91" s="99">
        <v>1949.16</v>
      </c>
      <c r="H91" s="98">
        <v>2032.76</v>
      </c>
      <c r="I91" s="98">
        <v>12196.56</v>
      </c>
      <c r="J91" s="98">
        <v>1162.58</v>
      </c>
      <c r="K91" s="99">
        <v>6975.48</v>
      </c>
      <c r="L91" s="100"/>
      <c r="M91" s="98">
        <f>IF(ISNUMBER(K91/G91),IF(NOT(K91/G91=0),K91/G91," ")," ")</f>
        <v>3.578710829280305</v>
      </c>
      <c r="N91" s="96" t="s">
        <v>358</v>
      </c>
    </row>
    <row r="92" spans="1:14" ht="17.25" customHeight="1">
      <c r="A92" s="214" t="s">
        <v>359</v>
      </c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</row>
    <row r="93" spans="1:14" ht="17.25" customHeight="1">
      <c r="A93" s="216" t="s">
        <v>261</v>
      </c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</row>
    <row r="94" spans="1:14" ht="12.75">
      <c r="A94" s="93">
        <v>64</v>
      </c>
      <c r="B94" s="94" t="s">
        <v>360</v>
      </c>
      <c r="C94" s="95" t="s">
        <v>361</v>
      </c>
      <c r="D94" s="96" t="s">
        <v>351</v>
      </c>
      <c r="E94" s="97">
        <v>88.67</v>
      </c>
      <c r="F94" s="98"/>
      <c r="G94" s="99"/>
      <c r="H94" s="98"/>
      <c r="I94" s="98"/>
      <c r="J94" s="98"/>
      <c r="K94" s="99"/>
      <c r="L94" s="100"/>
      <c r="M94" s="98" t="str">
        <f aca="true" t="shared" si="3" ref="M94:M100">IF(ISNUMBER(K94/G94),IF(NOT(K94/G94=0),K94/G94," ")," ")</f>
        <v> </v>
      </c>
      <c r="N94" s="96"/>
    </row>
    <row r="95" spans="1:14" ht="12.75">
      <c r="A95" s="93">
        <v>65</v>
      </c>
      <c r="B95" s="94" t="s">
        <v>362</v>
      </c>
      <c r="C95" s="95" t="s">
        <v>363</v>
      </c>
      <c r="D95" s="96" t="s">
        <v>344</v>
      </c>
      <c r="E95" s="97">
        <v>124</v>
      </c>
      <c r="F95" s="98"/>
      <c r="G95" s="99"/>
      <c r="H95" s="98"/>
      <c r="I95" s="98"/>
      <c r="J95" s="98"/>
      <c r="K95" s="99"/>
      <c r="L95" s="100"/>
      <c r="M95" s="98" t="str">
        <f t="shared" si="3"/>
        <v> </v>
      </c>
      <c r="N95" s="96"/>
    </row>
    <row r="96" spans="1:14" ht="12.75">
      <c r="A96" s="93">
        <v>66</v>
      </c>
      <c r="B96" s="94" t="s">
        <v>364</v>
      </c>
      <c r="C96" s="95" t="s">
        <v>365</v>
      </c>
      <c r="D96" s="96" t="s">
        <v>268</v>
      </c>
      <c r="E96" s="97">
        <v>3.383</v>
      </c>
      <c r="F96" s="98"/>
      <c r="G96" s="99"/>
      <c r="H96" s="98"/>
      <c r="I96" s="98"/>
      <c r="J96" s="98"/>
      <c r="K96" s="99"/>
      <c r="L96" s="100"/>
      <c r="M96" s="98" t="str">
        <f t="shared" si="3"/>
        <v> </v>
      </c>
      <c r="N96" s="96"/>
    </row>
    <row r="97" spans="1:14" ht="22.5">
      <c r="A97" s="93">
        <v>67</v>
      </c>
      <c r="B97" s="94" t="s">
        <v>366</v>
      </c>
      <c r="C97" s="95" t="s">
        <v>367</v>
      </c>
      <c r="D97" s="96" t="s">
        <v>368</v>
      </c>
      <c r="E97" s="97">
        <v>1</v>
      </c>
      <c r="F97" s="98"/>
      <c r="G97" s="99"/>
      <c r="H97" s="98"/>
      <c r="I97" s="98"/>
      <c r="J97" s="98"/>
      <c r="K97" s="99"/>
      <c r="L97" s="100"/>
      <c r="M97" s="98" t="str">
        <f t="shared" si="3"/>
        <v> </v>
      </c>
      <c r="N97" s="96"/>
    </row>
    <row r="98" spans="1:14" ht="12.75">
      <c r="A98" s="93">
        <v>68</v>
      </c>
      <c r="B98" s="94" t="s">
        <v>369</v>
      </c>
      <c r="C98" s="95" t="s">
        <v>370</v>
      </c>
      <c r="D98" s="96" t="s">
        <v>336</v>
      </c>
      <c r="E98" s="97">
        <v>42</v>
      </c>
      <c r="F98" s="98"/>
      <c r="G98" s="99"/>
      <c r="H98" s="98"/>
      <c r="I98" s="98"/>
      <c r="J98" s="98"/>
      <c r="K98" s="99"/>
      <c r="L98" s="100"/>
      <c r="M98" s="98" t="str">
        <f t="shared" si="3"/>
        <v> </v>
      </c>
      <c r="N98" s="96"/>
    </row>
    <row r="99" spans="1:14" ht="12.75">
      <c r="A99" s="93">
        <v>69</v>
      </c>
      <c r="B99" s="94" t="s">
        <v>371</v>
      </c>
      <c r="C99" s="95" t="s">
        <v>372</v>
      </c>
      <c r="D99" s="96" t="s">
        <v>368</v>
      </c>
      <c r="E99" s="97"/>
      <c r="F99" s="98"/>
      <c r="G99" s="99"/>
      <c r="H99" s="98"/>
      <c r="I99" s="98"/>
      <c r="J99" s="98"/>
      <c r="K99" s="99"/>
      <c r="L99" s="100"/>
      <c r="M99" s="98" t="str">
        <f t="shared" si="3"/>
        <v> </v>
      </c>
      <c r="N99" s="96"/>
    </row>
    <row r="100" spans="1:14" ht="12.75">
      <c r="A100" s="109"/>
      <c r="B100" s="110" t="s">
        <v>233</v>
      </c>
      <c r="C100" s="111" t="s">
        <v>373</v>
      </c>
      <c r="D100" s="112" t="s">
        <v>235</v>
      </c>
      <c r="E100" s="113"/>
      <c r="F100" s="114"/>
      <c r="G100" s="115">
        <v>18326</v>
      </c>
      <c r="H100" s="114"/>
      <c r="I100" s="114"/>
      <c r="J100" s="114"/>
      <c r="K100" s="115">
        <v>95879</v>
      </c>
      <c r="L100" s="116"/>
      <c r="M100" s="114">
        <f t="shared" si="3"/>
        <v>5.231856378915203</v>
      </c>
      <c r="N100" s="112"/>
    </row>
    <row r="101" spans="1:14" ht="12.75">
      <c r="A101" s="217" t="s">
        <v>166</v>
      </c>
      <c r="B101" s="175"/>
      <c r="C101" s="175"/>
      <c r="D101" s="175"/>
      <c r="E101" s="175"/>
      <c r="F101" s="175"/>
      <c r="G101" s="117">
        <v>27486</v>
      </c>
      <c r="H101" s="118"/>
      <c r="I101" s="118"/>
      <c r="J101" s="118"/>
      <c r="K101" s="117">
        <v>174107</v>
      </c>
      <c r="L101" s="119"/>
      <c r="M101" s="117">
        <f aca="true" ca="1" t="shared" si="4" ref="M101:M112">IF(ISNUMBER(INDIRECT("K"&amp;ROW())/INDIRECT("G"&amp;ROW())),INDIRECT("K"&amp;ROW())/INDIRECT("G"&amp;ROW())," ")</f>
        <v>6.334388415920833</v>
      </c>
      <c r="N101" s="120" t="s">
        <v>374</v>
      </c>
    </row>
    <row r="102" spans="1:14" ht="12.75">
      <c r="A102" s="217" t="s">
        <v>155</v>
      </c>
      <c r="B102" s="175"/>
      <c r="C102" s="175"/>
      <c r="D102" s="175"/>
      <c r="E102" s="175"/>
      <c r="F102" s="175"/>
      <c r="G102" s="117"/>
      <c r="H102" s="118"/>
      <c r="I102" s="118"/>
      <c r="J102" s="118"/>
      <c r="K102" s="117"/>
      <c r="L102" s="119"/>
      <c r="M102" s="117" t="str">
        <f ca="1" t="shared" si="4"/>
        <v> </v>
      </c>
      <c r="N102" s="120" t="s">
        <v>374</v>
      </c>
    </row>
    <row r="103" spans="1:14" ht="12.75">
      <c r="A103" s="217" t="s">
        <v>156</v>
      </c>
      <c r="B103" s="175"/>
      <c r="C103" s="175"/>
      <c r="D103" s="175"/>
      <c r="E103" s="175"/>
      <c r="F103" s="175"/>
      <c r="G103" s="117">
        <v>4189</v>
      </c>
      <c r="H103" s="118"/>
      <c r="I103" s="118"/>
      <c r="J103" s="118"/>
      <c r="K103" s="117">
        <v>54008</v>
      </c>
      <c r="L103" s="119"/>
      <c r="M103" s="117">
        <f ca="1" t="shared" si="4"/>
        <v>12.892814514203867</v>
      </c>
      <c r="N103" s="120" t="s">
        <v>374</v>
      </c>
    </row>
    <row r="104" spans="1:14" ht="12.75">
      <c r="A104" s="217" t="s">
        <v>157</v>
      </c>
      <c r="B104" s="175"/>
      <c r="C104" s="175"/>
      <c r="D104" s="175"/>
      <c r="E104" s="175"/>
      <c r="F104" s="175"/>
      <c r="G104" s="117">
        <v>18326</v>
      </c>
      <c r="H104" s="118"/>
      <c r="I104" s="118"/>
      <c r="J104" s="118"/>
      <c r="K104" s="117">
        <v>95879</v>
      </c>
      <c r="L104" s="119"/>
      <c r="M104" s="117">
        <f ca="1" t="shared" si="4"/>
        <v>5.231856378915203</v>
      </c>
      <c r="N104" s="120" t="s">
        <v>374</v>
      </c>
    </row>
    <row r="105" spans="1:14" ht="12.75">
      <c r="A105" s="217" t="s">
        <v>158</v>
      </c>
      <c r="B105" s="175"/>
      <c r="C105" s="175"/>
      <c r="D105" s="175"/>
      <c r="E105" s="175"/>
      <c r="F105" s="175"/>
      <c r="G105" s="117">
        <v>5648</v>
      </c>
      <c r="H105" s="118"/>
      <c r="I105" s="118"/>
      <c r="J105" s="118"/>
      <c r="K105" s="117">
        <v>33244</v>
      </c>
      <c r="L105" s="119"/>
      <c r="M105" s="117">
        <f ca="1" t="shared" si="4"/>
        <v>5.885977337110481</v>
      </c>
      <c r="N105" s="120" t="s">
        <v>374</v>
      </c>
    </row>
    <row r="106" spans="1:14" ht="12.75">
      <c r="A106" s="218" t="s">
        <v>159</v>
      </c>
      <c r="B106" s="177"/>
      <c r="C106" s="177"/>
      <c r="D106" s="177"/>
      <c r="E106" s="177"/>
      <c r="F106" s="177"/>
      <c r="G106" s="117">
        <v>4678</v>
      </c>
      <c r="H106" s="118"/>
      <c r="I106" s="118"/>
      <c r="J106" s="118"/>
      <c r="K106" s="117">
        <v>51457</v>
      </c>
      <c r="L106" s="119"/>
      <c r="M106" s="117">
        <f ca="1" t="shared" si="4"/>
        <v>10.999786233433092</v>
      </c>
      <c r="N106" s="120" t="s">
        <v>374</v>
      </c>
    </row>
    <row r="107" spans="1:14" ht="12.75">
      <c r="A107" s="218" t="s">
        <v>160</v>
      </c>
      <c r="B107" s="177"/>
      <c r="C107" s="177"/>
      <c r="D107" s="177"/>
      <c r="E107" s="177"/>
      <c r="F107" s="177"/>
      <c r="G107" s="117">
        <v>2768</v>
      </c>
      <c r="H107" s="118"/>
      <c r="I107" s="118"/>
      <c r="J107" s="118"/>
      <c r="K107" s="117">
        <v>28605</v>
      </c>
      <c r="L107" s="119"/>
      <c r="M107" s="117">
        <f ca="1" t="shared" si="4"/>
        <v>10.334176300578035</v>
      </c>
      <c r="N107" s="120" t="s">
        <v>374</v>
      </c>
    </row>
    <row r="108" spans="1:14" ht="12.75">
      <c r="A108" s="218" t="s">
        <v>167</v>
      </c>
      <c r="B108" s="177"/>
      <c r="C108" s="177"/>
      <c r="D108" s="177"/>
      <c r="E108" s="177"/>
      <c r="F108" s="177"/>
      <c r="G108" s="117"/>
      <c r="H108" s="118"/>
      <c r="I108" s="118"/>
      <c r="J108" s="118"/>
      <c r="K108" s="117"/>
      <c r="L108" s="119"/>
      <c r="M108" s="117" t="str">
        <f ca="1" t="shared" si="4"/>
        <v> </v>
      </c>
      <c r="N108" s="120" t="s">
        <v>374</v>
      </c>
    </row>
    <row r="109" spans="1:14" ht="12.75">
      <c r="A109" s="217" t="s">
        <v>162</v>
      </c>
      <c r="B109" s="175"/>
      <c r="C109" s="175"/>
      <c r="D109" s="175"/>
      <c r="E109" s="175"/>
      <c r="F109" s="175"/>
      <c r="G109" s="117">
        <v>34253</v>
      </c>
      <c r="H109" s="118"/>
      <c r="I109" s="118"/>
      <c r="J109" s="118"/>
      <c r="K109" s="117">
        <v>246708</v>
      </c>
      <c r="L109" s="119"/>
      <c r="M109" s="117">
        <f ca="1" t="shared" si="4"/>
        <v>7.202522406796485</v>
      </c>
      <c r="N109" s="120" t="s">
        <v>374</v>
      </c>
    </row>
    <row r="110" spans="1:14" ht="12.75">
      <c r="A110" s="217" t="s">
        <v>163</v>
      </c>
      <c r="B110" s="175"/>
      <c r="C110" s="175"/>
      <c r="D110" s="175"/>
      <c r="E110" s="175"/>
      <c r="F110" s="175"/>
      <c r="G110" s="117">
        <v>679</v>
      </c>
      <c r="H110" s="118"/>
      <c r="I110" s="118"/>
      <c r="J110" s="118"/>
      <c r="K110" s="117">
        <v>7461</v>
      </c>
      <c r="L110" s="119"/>
      <c r="M110" s="117">
        <f ca="1" t="shared" si="4"/>
        <v>10.988217967599411</v>
      </c>
      <c r="N110" s="120" t="s">
        <v>374</v>
      </c>
    </row>
    <row r="111" spans="1:14" ht="12.75">
      <c r="A111" s="217" t="s">
        <v>164</v>
      </c>
      <c r="B111" s="175"/>
      <c r="C111" s="175"/>
      <c r="D111" s="175"/>
      <c r="E111" s="175"/>
      <c r="F111" s="175"/>
      <c r="G111" s="117">
        <v>34932</v>
      </c>
      <c r="H111" s="118"/>
      <c r="I111" s="118"/>
      <c r="J111" s="118"/>
      <c r="K111" s="117">
        <v>254169</v>
      </c>
      <c r="L111" s="119"/>
      <c r="M111" s="117">
        <f ca="1" t="shared" si="4"/>
        <v>7.27610786671247</v>
      </c>
      <c r="N111" s="120" t="s">
        <v>374</v>
      </c>
    </row>
    <row r="112" spans="1:14" ht="12.75">
      <c r="A112" s="218" t="s">
        <v>168</v>
      </c>
      <c r="B112" s="177"/>
      <c r="C112" s="177"/>
      <c r="D112" s="177"/>
      <c r="E112" s="177"/>
      <c r="F112" s="177"/>
      <c r="G112" s="117">
        <v>34932</v>
      </c>
      <c r="H112" s="118"/>
      <c r="I112" s="118"/>
      <c r="J112" s="118"/>
      <c r="K112" s="117">
        <v>254169</v>
      </c>
      <c r="L112" s="119"/>
      <c r="M112" s="117">
        <f ca="1" t="shared" si="4"/>
        <v>7.27610786671247</v>
      </c>
      <c r="N112" s="120" t="s">
        <v>374</v>
      </c>
    </row>
    <row r="113" spans="1:14" ht="12.75">
      <c r="A113" s="153"/>
      <c r="B113" s="154" t="s">
        <v>463</v>
      </c>
      <c r="C113" s="154"/>
      <c r="G113" s="36"/>
      <c r="H113" s="37"/>
      <c r="I113" s="37"/>
      <c r="J113" s="37"/>
      <c r="K113" s="152">
        <v>45751</v>
      </c>
      <c r="L113" s="32"/>
      <c r="M113" s="36"/>
      <c r="N113" s="26"/>
    </row>
    <row r="114" spans="1:14" ht="12.75">
      <c r="A114" s="155"/>
      <c r="B114" s="8" t="s">
        <v>459</v>
      </c>
      <c r="C114" s="8"/>
      <c r="D114" s="2"/>
      <c r="E114" s="2"/>
      <c r="F114" s="2"/>
      <c r="G114" s="2"/>
      <c r="H114" s="2"/>
      <c r="I114" s="2"/>
      <c r="J114" s="2"/>
      <c r="K114" s="8">
        <v>299920</v>
      </c>
      <c r="L114" s="33"/>
      <c r="M114" s="2"/>
      <c r="N114" s="2"/>
    </row>
    <row r="115" spans="1:14" ht="12.75">
      <c r="A115" s="1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33"/>
      <c r="M115" s="2"/>
      <c r="N115" s="2"/>
    </row>
    <row r="116" spans="1:14" ht="12.75">
      <c r="A116" s="156"/>
      <c r="B116" s="157" t="s">
        <v>464</v>
      </c>
      <c r="C116" s="157"/>
      <c r="D116" s="2"/>
      <c r="E116" s="2"/>
      <c r="F116" s="2"/>
      <c r="G116" s="2"/>
      <c r="H116" s="2"/>
      <c r="I116" s="2"/>
      <c r="J116" s="2"/>
      <c r="K116" s="2"/>
      <c r="L116" s="33"/>
      <c r="M116" s="2"/>
      <c r="N116" s="2"/>
    </row>
    <row r="117" spans="1:14" ht="12.75">
      <c r="A117" s="158"/>
      <c r="B117" s="157" t="s">
        <v>465</v>
      </c>
      <c r="C117" s="157"/>
      <c r="D117" s="2"/>
      <c r="E117" s="2"/>
      <c r="F117" s="2"/>
      <c r="G117" s="2"/>
      <c r="H117" s="2"/>
      <c r="I117" s="2"/>
      <c r="J117" s="2"/>
      <c r="K117" s="2"/>
      <c r="L117" s="33"/>
      <c r="M117" s="2"/>
      <c r="N117" s="2"/>
    </row>
  </sheetData>
  <sheetProtection/>
  <mergeCells count="46">
    <mergeCell ref="A112:F112"/>
    <mergeCell ref="A106:F106"/>
    <mergeCell ref="A107:F107"/>
    <mergeCell ref="A108:F108"/>
    <mergeCell ref="A109:F109"/>
    <mergeCell ref="A110:F110"/>
    <mergeCell ref="A111:F111"/>
    <mergeCell ref="A93:N93"/>
    <mergeCell ref="A101:F101"/>
    <mergeCell ref="A102:F102"/>
    <mergeCell ref="A103:F103"/>
    <mergeCell ref="A104:F104"/>
    <mergeCell ref="A105:F105"/>
    <mergeCell ref="A24:N24"/>
    <mergeCell ref="A25:N25"/>
    <mergeCell ref="A38:N38"/>
    <mergeCell ref="A60:N60"/>
    <mergeCell ref="A86:N86"/>
    <mergeCell ref="A92:N92"/>
    <mergeCell ref="G15:H15"/>
    <mergeCell ref="J15:K15"/>
    <mergeCell ref="A20:A22"/>
    <mergeCell ref="B20:B22"/>
    <mergeCell ref="C20:C22"/>
    <mergeCell ref="E20:E22"/>
    <mergeCell ref="M20:M22"/>
    <mergeCell ref="N20:N22"/>
    <mergeCell ref="D21:D22"/>
    <mergeCell ref="H21:I21"/>
    <mergeCell ref="J21:K21"/>
    <mergeCell ref="F20:G21"/>
    <mergeCell ref="H20:K20"/>
    <mergeCell ref="G14:H14"/>
    <mergeCell ref="J10:M10"/>
    <mergeCell ref="G12:H12"/>
    <mergeCell ref="J12:K12"/>
    <mergeCell ref="G13:H13"/>
    <mergeCell ref="J13:K13"/>
    <mergeCell ref="J14:K14"/>
    <mergeCell ref="A5:N5"/>
    <mergeCell ref="A6:N6"/>
    <mergeCell ref="A7:N7"/>
    <mergeCell ref="A8:N8"/>
    <mergeCell ref="G10:I10"/>
    <mergeCell ref="G11:H11"/>
    <mergeCell ref="J11:K11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77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Алексей</dc:creator>
  <cp:keywords/>
  <dc:description/>
  <cp:lastModifiedBy>User</cp:lastModifiedBy>
  <cp:lastPrinted>2004-07-27T05:56:58Z</cp:lastPrinted>
  <dcterms:created xsi:type="dcterms:W3CDTF">2003-01-28T12:33:10Z</dcterms:created>
  <dcterms:modified xsi:type="dcterms:W3CDTF">2018-04-28T05:14:02Z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