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7500" windowHeight="4245" tabRatio="771" activeTab="0"/>
  </bookViews>
  <sheets>
    <sheet name="Локальная смета" sheetId="1" r:id="rId1"/>
    <sheet name="Лок. рес. сметн. расч." sheetId="2" r:id="rId2"/>
  </sheets>
  <definedNames>
    <definedName name="_xlnm.Print_Titles" localSheetId="1">'Лок. рес. сметн. расч.'!$23:$23</definedName>
    <definedName name="_xlnm.Print_Titles" localSheetId="0">'Локальная смета'!$29:$29</definedName>
    <definedName name="_xlnm.Print_Area" localSheetId="1">'Лок. рес. сметн. расч.'!$A$1:$N$140</definedName>
  </definedNames>
  <calcPr fullCalcOnLoad="1"/>
</workbook>
</file>

<file path=xl/comments1.xml><?xml version="1.0" encoding="utf-8"?>
<comments xmlns="http://schemas.openxmlformats.org/spreadsheetml/2006/main">
  <authors>
    <author>&lt;&gt;</author>
    <author>YuKazaeva</author>
    <author>Сергей</author>
    <author>Alex</author>
    <author>Alex Sosedko</author>
    <author>onikitina</author>
    <author>Соседко А.Н.</author>
  </authors>
  <commentList>
    <comment ref="A8" authorId="0">
      <text>
        <r>
          <rPr>
            <b/>
            <sz val="8"/>
            <rFont val="Tahoma"/>
            <family val="2"/>
          </rPr>
          <t xml:space="preserve"> &lt;Наименование стройки&gt;</t>
        </r>
      </text>
    </comment>
    <comment ref="A10" authorId="1">
      <text>
        <r>
          <rPr>
            <b/>
            <sz val="8"/>
            <rFont val="Tahoma"/>
            <family val="2"/>
          </rPr>
          <t xml:space="preserve"> &lt;Наименование объекта&gt;</t>
        </r>
      </text>
    </comment>
    <comment ref="A11" authorId="2">
      <text>
        <r>
          <rPr>
            <sz val="8"/>
            <rFont val="Tahoma"/>
            <family val="2"/>
          </rPr>
          <t xml:space="preserve"> &lt;Индекс/ЛН локальной сметы&gt;</t>
        </r>
      </text>
    </comment>
    <comment ref="A13" authorId="2">
      <text>
        <r>
          <rPr>
            <sz val="8"/>
            <rFont val="Tahoma"/>
            <family val="2"/>
          </rPr>
          <t xml:space="preserve"> на &lt;Наименование локальной сметы&gt;</t>
        </r>
      </text>
    </comment>
    <comment ref="A14" authorId="2">
      <text>
        <r>
          <rPr>
            <sz val="8"/>
            <rFont val="Tahoma"/>
            <family val="2"/>
          </rPr>
          <t xml:space="preserve"> &lt;Основание&gt;</t>
        </r>
      </text>
    </comment>
    <comment ref="J17" authorId="3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J21" authorId="3">
      <text>
        <r>
          <rPr>
            <b/>
            <sz val="8"/>
            <rFont val="Tahoma"/>
            <family val="2"/>
          </rPr>
          <t xml:space="preserve"> =&lt;Итого ФОТ с индексами&gt;/1000</t>
        </r>
      </text>
    </comment>
    <comment ref="A29" authorId="2">
      <text>
        <r>
          <rPr>
            <sz val="8"/>
            <rFont val="Tahoma"/>
            <family val="2"/>
          </rPr>
          <t xml:space="preserve"> &lt;Номер позиции по смете&gt;</t>
        </r>
      </text>
    </comment>
    <comment ref="C29" authorId="2">
      <text>
        <r>
          <rPr>
            <sz val="8"/>
            <rFont val="Tahoma"/>
            <family val="2"/>
          </rPr>
          <t xml:space="preserve"> &lt;Количество всего (физ. объем) по позиции&gt;</t>
        </r>
      </text>
    </comment>
    <comment ref="D29" authorId="4">
      <text>
        <r>
          <rPr>
            <b/>
            <sz val="8"/>
            <rFont val="Tahoma"/>
            <family val="2"/>
          </rPr>
          <t xml:space="preserve"> &lt;ПЗ по позиции на единицу в базисных ценах с учетом всех к-тов&gt;</t>
        </r>
      </text>
    </comment>
    <comment ref="E29" authorId="4">
      <text>
        <r>
          <rPr>
            <b/>
            <sz val="8"/>
            <rFont val="Tahoma"/>
            <family val="2"/>
          </rPr>
          <t xml:space="preserve"> &lt;ОЗП по позиции на единицу в базисных ценах с учетом всех к-тов&gt;
_____
&lt;МАТ по позиции на единицу в базисных ценах с учетом всех к-тов&gt;
</t>
        </r>
      </text>
    </comment>
    <comment ref="F29" authorId="4">
      <text>
        <r>
          <rPr>
            <b/>
            <sz val="8"/>
            <rFont val="Tahoma"/>
            <family val="2"/>
          </rPr>
          <t xml:space="preserve"> &lt;ЭММ по позиции на единицу в базисных ценах с учетом всех к-тов&gt;
_____
&lt;ЗПМ по позиции на единицу в базисных ценах с учетом всех к-тов&gt;
</t>
        </r>
      </text>
    </comment>
    <comment ref="G29" authorId="3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
&lt;Сумма НР по позиции для БИМ&gt;
&lt;Сумма СП по позиции для БИМ&gt;</t>
        </r>
      </text>
    </comment>
    <comment ref="H29" authorId="3">
      <text>
        <r>
          <rPr>
            <b/>
            <sz val="8"/>
            <rFont val="Tahoma"/>
            <family val="2"/>
          </rPr>
          <t xml:space="preserve"> &lt;ИТОГО ОЗП на физобъем по позиции в базисных ценах&gt;
_____
&lt;ИТОГО МАТ на физобъем по позиции в базисных ценах&gt;
</t>
        </r>
      </text>
    </comment>
    <comment ref="I29" authorId="3">
      <text>
        <r>
          <rPr>
            <b/>
            <sz val="8"/>
            <rFont val="Tahoma"/>
            <family val="2"/>
          </rPr>
          <t xml:space="preserve"> &lt;ИТОГО ЭММ на физобъем по позиции в базисных ценах&gt;
_____
&lt;ИТОГО ЗПМ на физобъем по позиции в базисных ценах&gt;
</t>
        </r>
      </text>
    </comment>
    <comment ref="J29" authorId="2">
      <text>
        <r>
          <rPr>
            <sz val="8"/>
            <rFont val="Tahoma"/>
            <family val="2"/>
          </rPr>
          <t xml:space="preserve"> &lt;ИТОГО ПЗ по позиции в текущих ценах&gt;</t>
        </r>
      </text>
    </comment>
    <comment ref="K29" authorId="2">
      <text>
        <r>
          <rPr>
            <sz val="8"/>
            <rFont val="Tahoma"/>
            <family val="2"/>
          </rPr>
          <t xml:space="preserve"> &lt;ИТОГО ОЗП по позиции в текущих ценах&gt;
_____
&lt;ИТОГО МАТ по позиции в текущих ценах&gt;
</t>
        </r>
      </text>
    </comment>
    <comment ref="L29" authorId="4">
      <text>
        <r>
          <rPr>
            <b/>
            <sz val="8"/>
            <rFont val="Tahoma"/>
            <family val="2"/>
          </rPr>
          <t xml:space="preserve"> &lt;Признак материала - позиции&gt;</t>
        </r>
      </text>
    </comment>
    <comment ref="O29" authorId="2">
      <text>
        <r>
          <rPr>
            <sz val="8"/>
            <rFont val="Tahoma"/>
            <family val="2"/>
          </rPr>
          <t xml:space="preserve"> &lt;Сумма НР по позиции при расчете в базисных ценах&gt;</t>
        </r>
      </text>
    </comment>
    <comment ref="P29" authorId="2">
      <text>
        <r>
          <rPr>
            <sz val="8"/>
            <rFont val="Tahoma"/>
            <family val="2"/>
          </rPr>
          <t xml:space="preserve"> &lt;Сумма СП по позиции при расчете в базисных ценах&gt;</t>
        </r>
      </text>
    </comment>
    <comment ref="Q29" authorId="2">
      <text>
        <r>
          <rPr>
            <sz val="8"/>
            <rFont val="Tahoma"/>
            <family val="2"/>
          </rPr>
          <t xml:space="preserve"> &lt;Сумма НР по позиции при расчете в текущих ценах (ресурсный расчет)&gt;</t>
        </r>
      </text>
    </comment>
    <comment ref="R29" authorId="2">
      <text>
        <r>
          <rPr>
            <sz val="8"/>
            <rFont val="Tahoma"/>
            <family val="2"/>
          </rPr>
          <t xml:space="preserve"> &lt;Сумма СП по позиции при расчете в текущих ценах (ресурсный расчет)&gt;</t>
        </r>
      </text>
    </comment>
    <comment ref="S29" authorId="2">
      <text>
        <r>
          <rPr>
            <sz val="8"/>
            <rFont val="Tahoma"/>
            <family val="2"/>
          </rPr>
          <t xml:space="preserve"> &lt;К-ты к НР по позиции для рес.расч.&gt;</t>
        </r>
      </text>
    </comment>
    <comment ref="T29" authorId="4">
      <text>
        <r>
          <rPr>
            <b/>
            <sz val="8"/>
            <rFont val="Tahoma"/>
            <family val="2"/>
          </rPr>
          <t xml:space="preserve"> &lt;К-ты к СП по позиции для рес.расч.&gt;</t>
        </r>
      </text>
    </comment>
    <comment ref="U29" authorId="2">
      <text>
        <r>
          <rPr>
            <sz val="8"/>
            <rFont val="Tahoma"/>
            <family val="2"/>
          </rPr>
          <t xml:space="preserve"> &lt;ИТОГО ЭММ по позиции в текущих ценах&gt;
_____
&lt;ИТОГО ЗПМ по позиции в текущих ценах&gt;
</t>
        </r>
      </text>
    </comment>
    <comment ref="A161" authorId="2">
      <text>
        <r>
          <rPr>
            <sz val="8"/>
            <rFont val="Tahoma"/>
            <family val="2"/>
          </rPr>
          <t xml:space="preserve"> &lt;Проверил&gt;</t>
        </r>
      </text>
    </comment>
    <comment ref="G17" authorId="3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G21" authorId="3">
      <text>
        <r>
          <rPr>
            <b/>
            <sz val="8"/>
            <rFont val="Tahoma"/>
            <family val="2"/>
          </rPr>
          <t xml:space="preserve"> =&lt;Итого ФОТ с индексами&gt;/1000</t>
        </r>
      </text>
    </comment>
    <comment ref="H96" authorId="2">
      <text>
        <r>
          <rPr>
            <sz val="8"/>
            <rFont val="Tahoma"/>
            <family val="2"/>
          </rPr>
          <t xml:space="preserve"> &lt;З/п основных рабочих (итоги)&gt;
_____
&lt;Материалы (итоги)&gt;</t>
        </r>
      </text>
    </comment>
    <comment ref="I96" authorId="2">
      <text>
        <r>
          <rPr>
            <sz val="8"/>
            <rFont val="Tahoma"/>
            <family val="2"/>
          </rPr>
          <t xml:space="preserve"> &lt;Эксплуатация машин (итоги)&gt;
_____
&lt;З/п машинистов (итоги)&gt;</t>
        </r>
      </text>
    </comment>
    <comment ref="J96" authorId="2">
      <text>
        <r>
          <rPr>
            <sz val="8"/>
            <rFont val="Tahoma"/>
            <family val="2"/>
          </rPr>
          <t xml:space="preserve"> &lt;Прямые затраты в тек.ценах (итоги)&gt;</t>
        </r>
      </text>
    </comment>
    <comment ref="K96" authorId="2">
      <text>
        <r>
          <rPr>
            <sz val="8"/>
            <rFont val="Tahoma"/>
            <family val="2"/>
          </rPr>
          <t xml:space="preserve"> &lt;З/п основных рабочих в тек.ценах (итоги)&gt;
_____
&lt;Материалы в тек.ценах (итоги)&gt;</t>
        </r>
      </text>
    </comment>
    <comment ref="U96" authorId="2">
      <text>
        <r>
          <rPr>
            <sz val="8"/>
            <rFont val="Tahoma"/>
            <family val="2"/>
          </rPr>
          <t xml:space="preserve"> &lt;Эксплуатация машин в тек.ценах (итоги)&gt;
_____
&lt;З/п машинистов в тек.ценах (итоги)&gt;</t>
        </r>
      </text>
    </comment>
    <comment ref="A96" authorId="2">
      <text>
        <r>
          <rPr>
            <sz val="8"/>
            <rFont val="Tahoma"/>
            <family val="2"/>
          </rPr>
          <t xml:space="preserve"> &lt;Текстовая часть (итоги)&gt;</t>
        </r>
      </text>
    </comment>
    <comment ref="L24" authorId="2">
      <text>
        <r>
          <rPr>
            <sz val="8"/>
            <rFont val="Tahoma"/>
            <family val="2"/>
          </rPr>
          <t xml:space="preserve"> &lt;Отчетный период (учет выполненных работ)&gt;</t>
        </r>
      </text>
    </comment>
    <comment ref="J18" authorId="3">
      <text>
        <r>
          <rPr>
            <b/>
            <sz val="8"/>
            <rFont val="Tahoma"/>
            <family val="2"/>
          </rPr>
          <t xml:space="preserve"> =&lt;Итого Оборудование&gt;/1000</t>
        </r>
      </text>
    </comment>
    <comment ref="G18" authorId="3">
      <text>
        <r>
          <rPr>
            <b/>
            <sz val="8"/>
            <rFont val="Tahoma"/>
            <family val="2"/>
          </rPr>
          <t xml:space="preserve"> =&lt;Итого Оборудование&gt;/1000</t>
        </r>
      </text>
    </comment>
    <comment ref="G19" authorId="3">
      <text>
        <r>
          <rPr>
            <b/>
            <sz val="8"/>
            <rFont val="Tahoma"/>
            <family val="2"/>
          </rPr>
          <t xml:space="preserve"> =&lt;Итого Монтажные работы &gt;/1000</t>
        </r>
      </text>
    </comment>
    <comment ref="J19" authorId="3">
      <text>
        <r>
          <rPr>
            <b/>
            <sz val="8"/>
            <rFont val="Tahoma"/>
            <family val="2"/>
          </rPr>
          <t xml:space="preserve"> =&lt;Итого Монтажные работы &gt;/1000</t>
        </r>
      </text>
    </comment>
    <comment ref="B29" authorId="2">
      <text>
        <r>
          <rPr>
            <sz val="8"/>
            <rFont val="Tahoma"/>
            <family val="2"/>
          </rPr>
          <t xml:space="preserve"> &lt;Обоснование (код) позиции&gt;
&lt;Наименование (текстовая часть) расценки&gt;
&lt;Обоснование коэффициентов&gt;
&lt;Ед. измерения по расценке&gt;
</t>
        </r>
      </text>
    </comment>
    <comment ref="V20" authorId="5">
      <text>
        <r>
          <rPr>
            <b/>
            <sz val="8"/>
            <rFont val="Tahoma"/>
            <family val="2"/>
          </rPr>
          <t xml:space="preserve"> &lt;Итого ТЗ с коэф. к итогам&gt;</t>
        </r>
      </text>
    </comment>
    <comment ref="V21" authorId="5">
      <text>
        <r>
          <rPr>
            <b/>
            <sz val="8"/>
            <rFont val="Tahoma"/>
            <family val="2"/>
          </rPr>
          <t xml:space="preserve"> &lt;Итого ТЗМ с коэф. к итогам&gt;</t>
        </r>
      </text>
    </comment>
    <comment ref="W20" authorId="5">
      <text>
        <r>
          <rPr>
            <b/>
            <sz val="8"/>
            <rFont val="Tahoma"/>
            <family val="2"/>
          </rPr>
          <t xml:space="preserve"> &lt;Итого ТЗ с коэф. к итогам&gt;</t>
        </r>
      </text>
    </comment>
    <comment ref="W21" authorId="5">
      <text>
        <r>
          <rPr>
            <b/>
            <sz val="8"/>
            <rFont val="Tahoma"/>
            <family val="2"/>
          </rPr>
          <t xml:space="preserve"> &lt;Итого ТЗМ с коэф. к итогам&gt;</t>
        </r>
      </text>
    </comment>
    <comment ref="G96" authorId="2">
      <text>
        <r>
          <rPr>
            <sz val="8"/>
            <rFont val="Tahoma"/>
            <family val="2"/>
          </rPr>
          <t xml:space="preserve"> &lt;Прямые затраты в базисных ценах (итоги)&gt;</t>
        </r>
      </text>
    </comment>
    <comment ref="A4" authorId="2">
      <text>
        <r>
          <rPr>
            <sz val="8"/>
            <rFont val="Tahoma"/>
            <family val="2"/>
          </rPr>
          <t xml:space="preserve">   /&lt;Заказчик&gt;/</t>
        </r>
      </text>
    </comment>
    <comment ref="H4" authorId="2">
      <text>
        <r>
          <rPr>
            <sz val="8"/>
            <rFont val="Tahoma"/>
            <family val="2"/>
          </rPr>
          <t xml:space="preserve">  /&lt;Подрядчик&gt;/</t>
        </r>
      </text>
    </comment>
    <comment ref="M29" authorId="6">
      <text>
        <r>
          <rPr>
            <sz val="8"/>
            <rFont val="Tahoma"/>
            <family val="2"/>
          </rPr>
          <t xml:space="preserve"> &lt;Нормы НР по позиции при рес.методе&gt;</t>
        </r>
      </text>
    </comment>
    <comment ref="N29" authorId="6">
      <text>
        <r>
          <rPr>
            <sz val="8"/>
            <rFont val="Tahoma"/>
            <family val="2"/>
          </rPr>
          <t xml:space="preserve"> &lt;Нормы СП по позиции при рес.методе&gt;</t>
        </r>
      </text>
    </comment>
  </commentList>
</comments>
</file>

<file path=xl/comments2.xml><?xml version="1.0" encoding="utf-8"?>
<comments xmlns="http://schemas.openxmlformats.org/spreadsheetml/2006/main">
  <authors>
    <author>&lt;&gt;</author>
    <author>YuKazaeva</author>
    <author>Сергей</author>
    <author>Alex</author>
    <author>onikitina</author>
  </authors>
  <commentList>
    <comment ref="A2" authorId="0">
      <text>
        <r>
          <rPr>
            <b/>
            <sz val="8"/>
            <rFont val="Tahoma"/>
            <family val="2"/>
          </rPr>
          <t xml:space="preserve"> &lt;Наименование стройки&gt;</t>
        </r>
      </text>
    </comment>
    <comment ref="A4" authorId="1">
      <text>
        <r>
          <rPr>
            <b/>
            <sz val="8"/>
            <rFont val="Tahoma"/>
            <family val="2"/>
          </rPr>
          <t xml:space="preserve"> &lt;Наименование объекта&gt;</t>
        </r>
      </text>
    </comment>
    <comment ref="A5" authorId="2">
      <text>
        <r>
          <rPr>
            <sz val="8"/>
            <rFont val="Tahoma"/>
            <family val="2"/>
          </rPr>
          <t xml:space="preserve"> &lt;Индекс/ЛН локальной сметы&gt;</t>
        </r>
      </text>
    </comment>
    <comment ref="A7" authorId="2">
      <text>
        <r>
          <rPr>
            <sz val="8"/>
            <rFont val="Tahoma"/>
            <family val="2"/>
          </rPr>
          <t xml:space="preserve"> на &lt;Наименование локальной сметы&gt;</t>
        </r>
      </text>
    </comment>
    <comment ref="A8" authorId="2">
      <text>
        <r>
          <rPr>
            <sz val="8"/>
            <rFont val="Tahoma"/>
            <family val="2"/>
          </rPr>
          <t xml:space="preserve"> &lt;Основание&gt;</t>
        </r>
      </text>
    </comment>
    <comment ref="G11" authorId="3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J11" authorId="3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G15" authorId="3">
      <text>
        <r>
          <rPr>
            <b/>
            <sz val="8"/>
            <rFont val="Tahoma"/>
            <family val="2"/>
          </rPr>
          <t xml:space="preserve"> =&lt;Итого ФОТ с индексами&gt;/1000</t>
        </r>
      </text>
    </comment>
    <comment ref="J15" authorId="3">
      <text>
        <r>
          <rPr>
            <b/>
            <sz val="8"/>
            <rFont val="Tahoma"/>
            <family val="2"/>
          </rPr>
          <t xml:space="preserve"> =&lt;Итого ФОТ с индексами&gt;/1000</t>
        </r>
      </text>
    </comment>
    <comment ref="A23" authorId="2">
      <text>
        <r>
          <rPr>
            <sz val="8"/>
            <rFont val="Tahoma"/>
            <family val="2"/>
          </rPr>
          <t xml:space="preserve"> &lt;Номер ресурса п.п.&gt;</t>
        </r>
      </text>
    </comment>
    <comment ref="B23" authorId="2">
      <text>
        <r>
          <rPr>
            <sz val="8"/>
            <rFont val="Tahoma"/>
            <family val="2"/>
          </rPr>
          <t xml:space="preserve"> &lt;Код ресурса&gt;</t>
        </r>
      </text>
    </comment>
    <comment ref="C23" authorId="2">
      <text>
        <r>
          <rPr>
            <sz val="8"/>
            <rFont val="Tahoma"/>
            <family val="2"/>
          </rPr>
          <t xml:space="preserve"> &lt;Наименование ресурса &gt;</t>
        </r>
      </text>
    </comment>
    <comment ref="D23" authorId="2">
      <text>
        <r>
          <rPr>
            <sz val="8"/>
            <rFont val="Tahoma"/>
            <family val="2"/>
          </rPr>
          <t xml:space="preserve"> &lt;Единица измерения ресурса&gt;
&lt;Количество машиночасов на единицу по позиции&gt;</t>
        </r>
      </text>
    </comment>
    <comment ref="E23" authorId="2">
      <text>
        <r>
          <rPr>
            <sz val="8"/>
            <rFont val="Tahoma"/>
            <family val="2"/>
          </rPr>
          <t xml:space="preserve"> &lt;Общее количество ресурса&gt;</t>
        </r>
      </text>
    </comment>
    <comment ref="F23" authorId="2">
      <text>
        <r>
          <rPr>
            <sz val="8"/>
            <rFont val="Tahoma"/>
            <family val="2"/>
          </rPr>
          <t xml:space="preserve"> &lt;Сметная базисная цена ресурса (на ед. измерения)&gt;</t>
        </r>
      </text>
    </comment>
    <comment ref="G23" authorId="2">
      <text>
        <r>
          <rPr>
            <sz val="8"/>
            <rFont val="Tahoma"/>
            <family val="2"/>
          </rPr>
          <t xml:space="preserve"> &lt;Сметная базисная цена ресурса (на физ. объем)&gt;</t>
        </r>
      </text>
    </comment>
    <comment ref="J23" authorId="2">
      <text>
        <r>
          <rPr>
            <sz val="8"/>
            <rFont val="Tahoma"/>
            <family val="2"/>
          </rPr>
          <t xml:space="preserve"> &lt;Сметная текущая цена ресурса (на ед. измерения)&gt;</t>
        </r>
      </text>
    </comment>
    <comment ref="K23" authorId="2">
      <text>
        <r>
          <rPr>
            <sz val="8"/>
            <rFont val="Tahoma"/>
            <family val="2"/>
          </rPr>
          <t xml:space="preserve"> &lt;Сметная текущая цена ресурса (на физ. объем)&gt;</t>
        </r>
      </text>
    </comment>
    <comment ref="M23" authorId="1">
      <text>
        <r>
          <rPr>
            <b/>
            <sz val="8"/>
            <rFont val="Tahoma"/>
            <family val="2"/>
          </rPr>
          <t xml:space="preserve"> =IF(ISNUMBER(R[0]C[-2]/R[0]C[-6]),IF(NOT(R[0]C[-2]/R[0]C[-6]=0),R[0]C[-2]/R[0]C[-6], " "), " ")&lt;Пустой идентификатор&gt;</t>
        </r>
      </text>
    </comment>
    <comment ref="N23" authorId="2">
      <text>
        <r>
          <rPr>
            <sz val="8"/>
            <rFont val="Tahoma"/>
            <family val="2"/>
          </rPr>
          <t xml:space="preserve"> &lt;Обоснование текущей цены ресурса&gt;</t>
        </r>
      </text>
    </comment>
    <comment ref="A137" authorId="2">
      <text>
        <r>
          <rPr>
            <sz val="8"/>
            <rFont val="Tahoma"/>
            <family val="2"/>
          </rPr>
          <t xml:space="preserve"> &lt;Составил&gt;</t>
        </r>
      </text>
    </comment>
    <comment ref="A139" authorId="2">
      <text>
        <r>
          <rPr>
            <sz val="8"/>
            <rFont val="Tahoma"/>
            <family val="2"/>
          </rPr>
          <t xml:space="preserve"> &lt;Проверил&gt;</t>
        </r>
      </text>
    </comment>
    <comment ref="A118" authorId="2">
      <text>
        <r>
          <rPr>
            <sz val="8"/>
            <rFont val="Tahoma"/>
            <family val="2"/>
          </rPr>
          <t xml:space="preserve"> &lt;Текстовая часть (итоги)&gt;</t>
        </r>
      </text>
    </comment>
    <comment ref="K118" authorId="2">
      <text>
        <r>
          <rPr>
            <sz val="8"/>
            <rFont val="Tahoma"/>
            <family val="2"/>
          </rPr>
          <t xml:space="preserve"> &lt;Прямые затраты в тек.ценах (итоги)&gt;</t>
        </r>
      </text>
    </comment>
    <comment ref="M118" authorId="3">
      <text>
        <r>
          <rPr>
            <b/>
            <sz val="8"/>
            <rFont val="Tahoma"/>
            <family val="2"/>
          </rPr>
          <t xml:space="preserve"> =IF(ISNUMBER(INDIRECT("K" &amp; ROW())/INDIRECT("G" &amp; ROW())),INDIRECT("K" &amp; ROW())/INDIRECT("G" &amp; ROW()), " ")&lt;Пустой идентификатор&gt;</t>
        </r>
      </text>
    </comment>
    <comment ref="N118" authorId="1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G12" authorId="3">
      <text>
        <r>
          <rPr>
            <b/>
            <sz val="8"/>
            <rFont val="Tahoma"/>
            <family val="2"/>
          </rPr>
          <t xml:space="preserve"> =&lt;Итого Оборудование&gt;/1000</t>
        </r>
      </text>
    </comment>
    <comment ref="J12" authorId="3">
      <text>
        <r>
          <rPr>
            <b/>
            <sz val="8"/>
            <rFont val="Tahoma"/>
            <family val="2"/>
          </rPr>
          <t xml:space="preserve"> =&lt;Итого Оборудование&gt;/1000</t>
        </r>
      </text>
    </comment>
    <comment ref="G13" authorId="3">
      <text>
        <r>
          <rPr>
            <b/>
            <sz val="8"/>
            <rFont val="Tahoma"/>
            <family val="2"/>
          </rPr>
          <t xml:space="preserve"> =&lt;Итого Монтажные работы &gt;/1000</t>
        </r>
      </text>
    </comment>
    <comment ref="J13" authorId="3">
      <text>
        <r>
          <rPr>
            <b/>
            <sz val="8"/>
            <rFont val="Tahoma"/>
            <family val="2"/>
          </rPr>
          <t xml:space="preserve"> =&lt;Итого Монтажные работы &gt;/1000</t>
        </r>
      </text>
    </comment>
    <comment ref="L18" authorId="2">
      <text>
        <r>
          <rPr>
            <sz val="8"/>
            <rFont val="Tahoma"/>
            <family val="2"/>
          </rPr>
          <t xml:space="preserve"> &lt;Отчетный период (учет выполненных работ)&gt;</t>
        </r>
      </text>
    </comment>
    <comment ref="L16" authorId="3">
      <text>
        <r>
          <rPr>
            <b/>
            <sz val="8"/>
            <rFont val="Tahoma"/>
            <family val="2"/>
          </rPr>
          <t xml:space="preserve"> &lt;Итого ЗПМ&gt;</t>
        </r>
      </text>
    </comment>
    <comment ref="L17" authorId="3">
      <text>
        <r>
          <rPr>
            <b/>
            <sz val="8"/>
            <rFont val="Tahoma"/>
            <family val="2"/>
          </rPr>
          <t xml:space="preserve"> &lt;Итого ЗПМ&gt;</t>
        </r>
      </text>
    </comment>
    <comment ref="L14" authorId="3">
      <text>
        <r>
          <rPr>
            <b/>
            <sz val="8"/>
            <rFont val="Tahoma"/>
            <family val="2"/>
          </rPr>
          <t xml:space="preserve"> &lt;Итого ОЗП&gt;</t>
        </r>
      </text>
    </comment>
    <comment ref="L15" authorId="3">
      <text>
        <r>
          <rPr>
            <b/>
            <sz val="8"/>
            <rFont val="Tahoma"/>
            <family val="2"/>
          </rPr>
          <t xml:space="preserve"> &lt;Итого ОЗП&gt;</t>
        </r>
      </text>
    </comment>
    <comment ref="H23" authorId="2">
      <text>
        <r>
          <rPr>
            <sz val="8"/>
            <rFont val="Tahoma"/>
            <family val="2"/>
          </rPr>
          <t xml:space="preserve"> &lt;Оптовая цена единицы&gt;</t>
        </r>
      </text>
    </comment>
    <comment ref="I23" authorId="2">
      <text>
        <r>
          <rPr>
            <sz val="8"/>
            <rFont val="Tahoma"/>
            <family val="2"/>
          </rPr>
          <t xml:space="preserve"> &lt;Оптовая цена всего&gt;</t>
        </r>
      </text>
    </comment>
    <comment ref="O14" authorId="4">
      <text>
        <r>
          <rPr>
            <b/>
            <sz val="8"/>
            <rFont val="Tahoma"/>
            <family val="2"/>
          </rPr>
          <t xml:space="preserve"> &lt;Итого ТЗ с коэф. к итогам&gt;</t>
        </r>
      </text>
    </comment>
    <comment ref="P14" authorId="4">
      <text>
        <r>
          <rPr>
            <b/>
            <sz val="8"/>
            <rFont val="Tahoma"/>
            <family val="2"/>
          </rPr>
          <t xml:space="preserve"> &lt;Итого ТЗ с коэф. к итогам&gt;</t>
        </r>
      </text>
    </comment>
    <comment ref="O15" authorId="4">
      <text>
        <r>
          <rPr>
            <b/>
            <sz val="8"/>
            <rFont val="Tahoma"/>
            <family val="2"/>
          </rPr>
          <t xml:space="preserve"> &lt;Итого ТЗМ с коэф. к итогам&gt;</t>
        </r>
      </text>
    </comment>
    <comment ref="P15" authorId="4">
      <text>
        <r>
          <rPr>
            <b/>
            <sz val="8"/>
            <rFont val="Tahoma"/>
            <family val="2"/>
          </rPr>
          <t xml:space="preserve"> &lt;Итого ТЗМ с коэф. к итогам&gt;</t>
        </r>
      </text>
    </comment>
    <comment ref="G118" authorId="2">
      <text>
        <r>
          <rPr>
            <sz val="8"/>
            <rFont val="Tahoma"/>
            <family val="2"/>
          </rPr>
          <t xml:space="preserve"> &lt;Прямые затраты в базисных ценах (итоги)&gt;</t>
        </r>
      </text>
    </comment>
  </commentList>
</comments>
</file>

<file path=xl/sharedStrings.xml><?xml version="1.0" encoding="utf-8"?>
<sst xmlns="http://schemas.openxmlformats.org/spreadsheetml/2006/main" count="866" uniqueCount="540">
  <si>
    <t>Код ресурса</t>
  </si>
  <si>
    <t>Всего</t>
  </si>
  <si>
    <t xml:space="preserve">ЛОКАЛЬНАЯ СМЕТА </t>
  </si>
  <si>
    <t>Основание:</t>
  </si>
  <si>
    <t>Сметная стоимость:</t>
  </si>
  <si>
    <t>тыс. руб.</t>
  </si>
  <si>
    <t>Hормативная трудоемкость:</t>
  </si>
  <si>
    <t>тыс.чел.ч</t>
  </si>
  <si>
    <t>Сметная заработная плата:</t>
  </si>
  <si>
    <t>№ пп</t>
  </si>
  <si>
    <t>Код норматива,  
Наименование,  
Единица измерения</t>
  </si>
  <si>
    <t>Объем</t>
  </si>
  <si>
    <t>Базисная стоимость за единицу</t>
  </si>
  <si>
    <t>Базисная стоимость всего</t>
  </si>
  <si>
    <t>Текущая стоимость всего</t>
  </si>
  <si>
    <t>Осн. З/п</t>
  </si>
  <si>
    <t>Эксп.</t>
  </si>
  <si>
    <t>Материал</t>
  </si>
  <si>
    <t>В т.ч. з/п</t>
  </si>
  <si>
    <t>базисная цена</t>
  </si>
  <si>
    <t>текущая цена</t>
  </si>
  <si>
    <t>Наименование</t>
  </si>
  <si>
    <t>Единица измерения</t>
  </si>
  <si>
    <t>Количество единиц по проектным данным</t>
  </si>
  <si>
    <t>Сметная стоимость в базисных ценах (руб.)</t>
  </si>
  <si>
    <t>Стоимость в текущих ценах (руб.)</t>
  </si>
  <si>
    <t>Индекс для смт. цен</t>
  </si>
  <si>
    <t>Обоснование</t>
  </si>
  <si>
    <t>Отпускная</t>
  </si>
  <si>
    <t>Сметная</t>
  </si>
  <si>
    <t>на ед. изм.</t>
  </si>
  <si>
    <t>общая</t>
  </si>
  <si>
    <t>Кол-во механизаторов</t>
  </si>
  <si>
    <t>(локальная смета)</t>
  </si>
  <si>
    <t>(локальный сметный расчет)</t>
  </si>
  <si>
    <t>в т.ч. оборудование</t>
  </si>
  <si>
    <t>монтажных работ</t>
  </si>
  <si>
    <t xml:space="preserve">ЛОКАЛЬНЫЙ РЕСУРСНЫЙ СМЕТНЫЙ РАСЧЕТ </t>
  </si>
  <si>
    <t>на на1700,т.р.ТС  от ТК29по ул Чкалова до Администр.</t>
  </si>
  <si>
    <t xml:space="preserve">                                   ТС в лотках длина 170мх2 нитки</t>
  </si>
  <si>
    <t xml:space="preserve">                                   Земляные работы</t>
  </si>
  <si>
    <t>ТЕР01-01-003-14
Разработка грунта в отвал экскаваторами «драглайн» или «обратная лопата» с ковшом вместимостью: 0,5 (0,5-0,63) м3, группа грунтов 2
1000 м3 грунта</t>
  </si>
  <si>
    <t>3631,75
_____
481,74</t>
  </si>
  <si>
    <t>1614
251
112</t>
  </si>
  <si>
    <t>1557
_____
207</t>
  </si>
  <si>
    <t>Р</t>
  </si>
  <si>
    <t>(0.85*0.8) * 0,85</t>
  </si>
  <si>
    <t>9144
_____
2478</t>
  </si>
  <si>
    <t>ТЕР01-02-057-03
Разработка грунта вручную в траншеях глубиной до 2 м без креплений с откосами, группа грунтов: 3
100 м3 грунта</t>
  </si>
  <si>
    <t>324
259
124</t>
  </si>
  <si>
    <t>ТЕР01-01-033-02
Засыпка траншей и котлованов с перемещением грунта до 5 м бульдозерами мощностью: 59 кВт (80 л.с.), группа грунтов 2
1000 м3 грунта</t>
  </si>
  <si>
    <t>633,41
_____
124,36</t>
  </si>
  <si>
    <t>272
50
23</t>
  </si>
  <si>
    <t>272
_____
53</t>
  </si>
  <si>
    <t>2343
_____
640</t>
  </si>
  <si>
    <t>ТЕР07-06-002-07
Демонтаж плит перекрытий каналов площадью: до 5 м2 к=0,6
100 шт. сборных конструкций</t>
  </si>
  <si>
    <t>3749,73
_____
570,83</t>
  </si>
  <si>
    <t>2624
1056
587</t>
  </si>
  <si>
    <t>2137
_____
325</t>
  </si>
  <si>
    <t>9750
_____
797</t>
  </si>
  <si>
    <t>19427
_____
6507</t>
  </si>
  <si>
    <t>ТЕР07-06-002-07
Устройство плит перекрытий каналов площадью: до 5 м2
100 шт. сборных конструкций</t>
  </si>
  <si>
    <t>1424,9
_____
319,77</t>
  </si>
  <si>
    <t>6249,55
_____
951,39</t>
  </si>
  <si>
    <t>4557
1760
978</t>
  </si>
  <si>
    <t>812
_____
183</t>
  </si>
  <si>
    <t>3562
_____
542</t>
  </si>
  <si>
    <t>ТССЦ-403-8412
Плита перекрытия П5-8 /бетон В15 (М200), объем 0,16 м3, расход ар-ры 11 кг/ (серия 3.006.1-2.87 вып.2)  57шт*30%
шт.</t>
  </si>
  <si>
    <t xml:space="preserve">
_____
324,86</t>
  </si>
  <si>
    <t xml:space="preserve">
_____
5523</t>
  </si>
  <si>
    <t xml:space="preserve">
_____
37484</t>
  </si>
  <si>
    <t>М</t>
  </si>
  <si>
    <t xml:space="preserve">                           Раздел 2. Прокладка труб</t>
  </si>
  <si>
    <t xml:space="preserve">                                   Труба ст.Д250мм Длина 170х2нитки.  Компенсатор-1шт</t>
  </si>
  <si>
    <t>ТЕР24-01-002-08
Прокладка трубопроводов в непроходном канале при условном давлении 1,6 МПа, температуре 150°С, диаметр труб: 250 мм
1 км трубопровода</t>
  </si>
  <si>
    <t>10982,51
_____
16483,66</t>
  </si>
  <si>
    <t>27782,87
_____
2196,6</t>
  </si>
  <si>
    <t>18785
5825
3390</t>
  </si>
  <si>
    <t>3734
_____
5605</t>
  </si>
  <si>
    <t>9446
_____
747</t>
  </si>
  <si>
    <t>44794
_____
34341</t>
  </si>
  <si>
    <t>43243
_____
8962</t>
  </si>
  <si>
    <t>ТССЦ-103-0196
Трубы стальные электросварные прямошовные со снятой фаской из стали марок БСт2кп-БСт4кп и БСт2пс-БСт4пс наружный диаметр 273 мм, толщина стенки 6 мм
м</t>
  </si>
  <si>
    <t xml:space="preserve">
_____
256</t>
  </si>
  <si>
    <t xml:space="preserve">
_____
87040</t>
  </si>
  <si>
    <t xml:space="preserve">
_____
454859</t>
  </si>
  <si>
    <t>ТЕР24-01-028-08
Установка П-образных компенсаторов диаметром труб: 250 мм
1 компенсатор</t>
  </si>
  <si>
    <t>228,64
_____
4072,28</t>
  </si>
  <si>
    <t>657,35
_____
63,63</t>
  </si>
  <si>
    <t>4958
381
222</t>
  </si>
  <si>
    <t>229
_____
4072</t>
  </si>
  <si>
    <t>657
_____
64</t>
  </si>
  <si>
    <t>2743
_____
36486</t>
  </si>
  <si>
    <t>3029
_____
763</t>
  </si>
  <si>
    <t>ТЕР22-06-005-06
Врезка в существующие сети из стальных труб стальных штуцеров (патрубков) диаметром: 250 мм
1 врезка</t>
  </si>
  <si>
    <t>79,11
_____
138,83</t>
  </si>
  <si>
    <t>313,2
_____
40,17</t>
  </si>
  <si>
    <t>531
155
90</t>
  </si>
  <si>
    <t>79
_____
139</t>
  </si>
  <si>
    <t>313
_____
40</t>
  </si>
  <si>
    <t>949
_____
740</t>
  </si>
  <si>
    <t>1894
_____
482</t>
  </si>
  <si>
    <t>ТЕР22-06-005-05
Врезка в существующие сети из стальных труб стальных штуцеров (патрубков) диаметром: 200 мм
1 врезка</t>
  </si>
  <si>
    <t>56,84
_____
97,77</t>
  </si>
  <si>
    <t>210,45
_____
26,13</t>
  </si>
  <si>
    <t>365
108
63</t>
  </si>
  <si>
    <t>57
_____
98</t>
  </si>
  <si>
    <t>210
_____
26</t>
  </si>
  <si>
    <t>682
_____
513</t>
  </si>
  <si>
    <t>1274
_____
314</t>
  </si>
  <si>
    <t>ТЕР22-06-005-03
Врезка в существующие сети из стальных труб стальных штуцеров (патрубков) диаметром: 100 мм
1 врезка</t>
  </si>
  <si>
    <t>30,02
_____
31,44</t>
  </si>
  <si>
    <t>97
_____
10,61</t>
  </si>
  <si>
    <t>158
53
31</t>
  </si>
  <si>
    <t>30
_____
31</t>
  </si>
  <si>
    <t>97
_____
11</t>
  </si>
  <si>
    <t>360
_____
165</t>
  </si>
  <si>
    <t>586
_____
127</t>
  </si>
  <si>
    <t>ТЕР26-01-021-01
Изоляция плоских и криволинейных поверхностей из пенополиуретана методом напыления толщ.5см
1 м3 изоляции</t>
  </si>
  <si>
    <t>401,66
_____
4442,73</t>
  </si>
  <si>
    <t>67732
5360
3189</t>
  </si>
  <si>
    <t>5360
_____
59288</t>
  </si>
  <si>
    <t>64313
_____
194697</t>
  </si>
  <si>
    <t>ТЕР15-04-014-01
Окраска по подготовленной поверхности: перхлорвиниловая за 1раз
100 м2 окрашиваемой поверхности</t>
  </si>
  <si>
    <t>118,22
_____
1745,33</t>
  </si>
  <si>
    <t>5041
334
149</t>
  </si>
  <si>
    <t>318
_____
4692</t>
  </si>
  <si>
    <t>3813
_____
18448</t>
  </si>
  <si>
    <t xml:space="preserve">                           Раздел 3. Восстановление асфальтового покрытия после  прокладки теплоснабжения</t>
  </si>
  <si>
    <t>ТЕР27-03-001-01
Исправление профиля оснований щебеночных: с добавлением нового материала
1000 м2 площади основания</t>
  </si>
  <si>
    <t>637,02
_____
8225,25</t>
  </si>
  <si>
    <t>5308,28
_____
715,95</t>
  </si>
  <si>
    <t>3245
440
250</t>
  </si>
  <si>
    <t>146
_____
1883</t>
  </si>
  <si>
    <t>1216
_____
164</t>
  </si>
  <si>
    <t>1750
_____
8849</t>
  </si>
  <si>
    <t>7155
_____
1967</t>
  </si>
  <si>
    <t>ТЕР27-04-006-01
Устройство оснований толщиной 15 см из щебня фракции 40-70 мм при укатке каменных материалов с пределом прочности на сжатие свыше 68,6 до 98,1 МПа (свыше 700 до 1000 кгс/см2): однослойных
1000 м2 основания</t>
  </si>
  <si>
    <t>381,8
_____
25026,3</t>
  </si>
  <si>
    <t>4777,4
_____
663,23</t>
  </si>
  <si>
    <t>6912
339
193</t>
  </si>
  <si>
    <t>87
_____
5731</t>
  </si>
  <si>
    <t>1094
_____
152</t>
  </si>
  <si>
    <t>1050
_____
26243</t>
  </si>
  <si>
    <t>6415
_____
1822</t>
  </si>
  <si>
    <t>ТЕР27-06-026-01
Розлив вяжущих материалов
1 т</t>
  </si>
  <si>
    <t xml:space="preserve">
_____
3059,1</t>
  </si>
  <si>
    <t>40,92
_____
8,64</t>
  </si>
  <si>
    <t>1776
7
4</t>
  </si>
  <si>
    <t xml:space="preserve">
_____
1753</t>
  </si>
  <si>
    <t>23
_____
5</t>
  </si>
  <si>
    <t xml:space="preserve">
_____
5140</t>
  </si>
  <si>
    <t>166
_____
59</t>
  </si>
  <si>
    <t>ТСЭМ-120101
Автогудронаторы 3500 л
маш.-ч</t>
  </si>
  <si>
    <t>124,01
_____
26,18</t>
  </si>
  <si>
    <t>67
20
11</t>
  </si>
  <si>
    <t>67
_____
14</t>
  </si>
  <si>
    <t>477
_____
170</t>
  </si>
  <si>
    <t>ТССЦ-101-1561
Битумы нефтяные дорожные жидкие, класс МГ, СГ
т</t>
  </si>
  <si>
    <t xml:space="preserve">
_____
2970</t>
  </si>
  <si>
    <t xml:space="preserve">
_____
-1702</t>
  </si>
  <si>
    <t xml:space="preserve">
_____
-4990</t>
  </si>
  <si>
    <t>ТССЦ-101-1556
Битумы нефтяные дорожные марки БНД-60/90, БНД 90/130
т</t>
  </si>
  <si>
    <t xml:space="preserve">
_____
3030</t>
  </si>
  <si>
    <t xml:space="preserve">
_____
1736</t>
  </si>
  <si>
    <t xml:space="preserve">
_____
6316</t>
  </si>
  <si>
    <t>ТЕР27-06-020-01
Устройство покрытия толщиной 4 см из горячих асфальтобетонных смесей плотных мелкозернистых типа АБВ, плотность каменных материалов: 2,5-2,9 т/м3
1000 м2 покрытия</t>
  </si>
  <si>
    <t>465,73
_____
245,3</t>
  </si>
  <si>
    <t>2507,4
_____
317,68</t>
  </si>
  <si>
    <t>737
256
145</t>
  </si>
  <si>
    <t>107
_____
56</t>
  </si>
  <si>
    <t>574
_____
73</t>
  </si>
  <si>
    <t>1280
_____
352</t>
  </si>
  <si>
    <t>3364
_____
873</t>
  </si>
  <si>
    <t>ТССЦ-410-0002
Асфальтобетонные смеси дорожные, аэродромные и асфальтобетон (горячие и теплые для плотного асфальтобетона мелко и крупнозернистые, песчаные), марка I, тип Б
т</t>
  </si>
  <si>
    <t xml:space="preserve">
_____
538</t>
  </si>
  <si>
    <t xml:space="preserve">
_____
11901</t>
  </si>
  <si>
    <t xml:space="preserve">
_____
63031</t>
  </si>
  <si>
    <t>ТЕР27-04-001-02
Устройство происыпных обочин: из песчано-гравийной смеси, дресвы
100 м3 материала основания (в плотном теле)</t>
  </si>
  <si>
    <t>159,4
_____
21,77</t>
  </si>
  <si>
    <t>2493,5
_____
227,33</t>
  </si>
  <si>
    <t>722
148
84</t>
  </si>
  <si>
    <t>43
_____
6</t>
  </si>
  <si>
    <t>673
_____
61</t>
  </si>
  <si>
    <t>517
_____
45</t>
  </si>
  <si>
    <t>3487
_____
737</t>
  </si>
  <si>
    <t>ТССЦ-408-0312
Готовые песчано-щебеночные смеси марка Др. 8, размер зерен 70-40, сорт 2
м3</t>
  </si>
  <si>
    <t xml:space="preserve">
_____
97</t>
  </si>
  <si>
    <t xml:space="preserve">
_____
3206</t>
  </si>
  <si>
    <t xml:space="preserve">
_____
14683</t>
  </si>
  <si>
    <t>Итого прямые затраты по смете</t>
  </si>
  <si>
    <t>11870,00
_____
191241,00</t>
  </si>
  <si>
    <t>25013,00
_____
2484,00</t>
  </si>
  <si>
    <t>146332,00
_____
898996,00</t>
  </si>
  <si>
    <t>134906,00
_____
32408,00</t>
  </si>
  <si>
    <t xml:space="preserve">    В том числе (справочно):</t>
  </si>
  <si>
    <t xml:space="preserve">       фонд оплаты труда (ФОТ)</t>
  </si>
  <si>
    <t xml:space="preserve">       материалы</t>
  </si>
  <si>
    <t xml:space="preserve">       эксплуатация машин и механизмов</t>
  </si>
  <si>
    <t>Накладные расходы</t>
  </si>
  <si>
    <t>Сметная прибыль</t>
  </si>
  <si>
    <t>Итоги по смете:</t>
  </si>
  <si>
    <t xml:space="preserve">    Земляные работы, выполняемые механизированным способом</t>
  </si>
  <si>
    <t xml:space="preserve">    Земляные работы, выполняемые ручным способом</t>
  </si>
  <si>
    <t xml:space="preserve">    Бетонные и железобетонные сборные конструкции в промышленном строительстве</t>
  </si>
  <si>
    <t xml:space="preserve">    Наружные сети водопровода, канализации, теплоснабжения, газопровода</t>
  </si>
  <si>
    <t xml:space="preserve">    Теплоизоляционные работы</t>
  </si>
  <si>
    <t xml:space="preserve">    Отделочные работы</t>
  </si>
  <si>
    <t xml:space="preserve">    Автомобильные дороги</t>
  </si>
  <si>
    <t xml:space="preserve">    Итого</t>
  </si>
  <si>
    <t xml:space="preserve">    ВСЕГО по смете</t>
  </si>
  <si>
    <t>ПРОТОКОЛ РАСЧЕТА:</t>
  </si>
  <si>
    <t>Наименование вида работ</t>
  </si>
  <si>
    <t>Накл., %</t>
  </si>
  <si>
    <t>План., %</t>
  </si>
  <si>
    <t>Виды работ для расчета в текущем уровне цен, и в ценах 2001г.</t>
  </si>
  <si>
    <t xml:space="preserve">    Общестроительные работы</t>
  </si>
  <si>
    <t xml:space="preserve">        Наружные сети водопровода, канализации, теплоснабжения, газопровода</t>
  </si>
  <si>
    <t xml:space="preserve">            п.7 - ТЕР24-01-002-08</t>
  </si>
  <si>
    <t xml:space="preserve">            п.8 - ТССЦ-103-0196</t>
  </si>
  <si>
    <t xml:space="preserve">            п.9 - ТЕР24-01-028-08</t>
  </si>
  <si>
    <t xml:space="preserve">            п.10 - ТЕР22-06-005-06</t>
  </si>
  <si>
    <t xml:space="preserve">            п.11 - ТЕР22-06-005-05</t>
  </si>
  <si>
    <t xml:space="preserve">            п.12 - ТЕР22-06-005-03</t>
  </si>
  <si>
    <t xml:space="preserve">        Земляные работы, выполняемые механизированным способом</t>
  </si>
  <si>
    <t xml:space="preserve">            п.1 - ТЕР01-01-003-14</t>
  </si>
  <si>
    <t xml:space="preserve">            п.3 - ТЕР01-01-033-02</t>
  </si>
  <si>
    <t xml:space="preserve">        Земляные работы, выполняемые ручным способом</t>
  </si>
  <si>
    <t xml:space="preserve">            п.2 - ТЕР01-02-057-03</t>
  </si>
  <si>
    <t xml:space="preserve">        Бетонные и железобетонные сборные конструкции в промышленном строительстве</t>
  </si>
  <si>
    <t xml:space="preserve">            п.4 - ТЕР07-06-002-07</t>
  </si>
  <si>
    <t xml:space="preserve">            п.5 - ТЕР07-06-002-07</t>
  </si>
  <si>
    <t xml:space="preserve">            п.6 - ТССЦ-403-8412</t>
  </si>
  <si>
    <t xml:space="preserve">        Защита строительных конструкций и оборудования от коррозии</t>
  </si>
  <si>
    <t xml:space="preserve">        Теплоизоляционные работы</t>
  </si>
  <si>
    <t xml:space="preserve">            п.13 - ТЕР26-01-021-01</t>
  </si>
  <si>
    <t xml:space="preserve">        Отделочные работы</t>
  </si>
  <si>
    <t xml:space="preserve">            п.14 - ТЕР15-04-014-01</t>
  </si>
  <si>
    <t xml:space="preserve">        Земляные работы, выполняемые по другим видам работ (подготовительным, сопутствующим, укрепительным)</t>
  </si>
  <si>
    <t xml:space="preserve">        Автомобильные дороги</t>
  </si>
  <si>
    <t xml:space="preserve">            п.15 - ТЕР27-03-001-01</t>
  </si>
  <si>
    <t xml:space="preserve">            п.16 - ТЕР27-04-006-01</t>
  </si>
  <si>
    <t xml:space="preserve">            п.17 - ТЕР27-06-026-01</t>
  </si>
  <si>
    <t xml:space="preserve">            п.18 - ТСЭМ-120101</t>
  </si>
  <si>
    <t xml:space="preserve">            п.19 - ТССЦ-101-1561</t>
  </si>
  <si>
    <t xml:space="preserve">            п.20 - ТССЦ-101-1556</t>
  </si>
  <si>
    <t xml:space="preserve">            п.21 - ТЕР27-06-020-01</t>
  </si>
  <si>
    <t xml:space="preserve">            п.22 - ТССЦ-410-0002</t>
  </si>
  <si>
    <t xml:space="preserve">            п.23 - ТЕР27-04-001-02</t>
  </si>
  <si>
    <t xml:space="preserve">            п.24 - ТССЦ-408-0312</t>
  </si>
  <si>
    <t xml:space="preserve">    Ремонтно-строительные работы</t>
  </si>
  <si>
    <t xml:space="preserve">        Наружные инженерные сети: разборка, очистка (ремонтно-строительные)</t>
  </si>
  <si>
    <t xml:space="preserve">        Благоустройство (ремонтно-строительные)</t>
  </si>
  <si>
    <t xml:space="preserve">          Ресурсы подрядчика</t>
  </si>
  <si>
    <t xml:space="preserve">                  Трудозатраты</t>
  </si>
  <si>
    <t>1-2-0</t>
  </si>
  <si>
    <t>Рабочий строитель (ср 2)</t>
  </si>
  <si>
    <t xml:space="preserve">чел.час
</t>
  </si>
  <si>
    <t>1-2-3</t>
  </si>
  <si>
    <t>Рабочий строитель (ср 2,3)</t>
  </si>
  <si>
    <t>1-2-4</t>
  </si>
  <si>
    <t>Рабочий строитель (ср 2,4)</t>
  </si>
  <si>
    <t>1-2-5</t>
  </si>
  <si>
    <t>Рабочий строитель (ср 2,5)</t>
  </si>
  <si>
    <t>1-3-7</t>
  </si>
  <si>
    <t>Рабочий строитель (ср 3,7)</t>
  </si>
  <si>
    <t>1-3-8</t>
  </si>
  <si>
    <t>Рабочий строитель (ср 3,8)</t>
  </si>
  <si>
    <t>1-4-0</t>
  </si>
  <si>
    <t>Рабочий строитель (ср 4)</t>
  </si>
  <si>
    <t>1-4-2</t>
  </si>
  <si>
    <t>Рабочий строитель (ср 4,2)</t>
  </si>
  <si>
    <t>1-4-5</t>
  </si>
  <si>
    <t>Рабочий строитель (ср 4,5)</t>
  </si>
  <si>
    <t>1-4-6</t>
  </si>
  <si>
    <t>Рабочий строитель (ср 4,6)</t>
  </si>
  <si>
    <t>1-4-7</t>
  </si>
  <si>
    <t>Рабочий строитель (ср 4,7)</t>
  </si>
  <si>
    <t>1-4-9</t>
  </si>
  <si>
    <t>Рабочий строитель (ср 4,9)</t>
  </si>
  <si>
    <t>Затраты труда машинистов</t>
  </si>
  <si>
    <t/>
  </si>
  <si>
    <t>Итого по трудовым ресурсам</t>
  </si>
  <si>
    <t xml:space="preserve">руб
</t>
  </si>
  <si>
    <t xml:space="preserve">                  Машины и механизмы</t>
  </si>
  <si>
    <t>Тракторы на гусеничном ходу при работе на других видах строительства 79 кВт (108 л.с.)</t>
  </si>
  <si>
    <t xml:space="preserve">маш.-ч
</t>
  </si>
  <si>
    <t>МТРиЭ ЧО, Пост. № 4/1</t>
  </si>
  <si>
    <t>Краны на автомобильном ходу при работе на других видах строительства 10 т</t>
  </si>
  <si>
    <t>Краны на гусеничном ходу при работе на других видах строительства до 16 т</t>
  </si>
  <si>
    <t>Автопогрузчики 5 т</t>
  </si>
  <si>
    <t>Лебедки электрические тяговым усилием до 5,79 кН (0,59 т)</t>
  </si>
  <si>
    <t>Электростанции передвижные 4 кВт</t>
  </si>
  <si>
    <t>Агрегаты сварочные передвижные с номинальным сварочным током 250-400 А с дизельным двигателем</t>
  </si>
  <si>
    <t>Аппарат для газовой сварки и резки</t>
  </si>
  <si>
    <t>Компрессоры передвижные с двигателем внутреннего сгорания давлением до 686 кПа (7 ат), производительность до 5 м3/мин</t>
  </si>
  <si>
    <t>Компрессоры передвижные с электродвигателем давлением 600 кПа (6 ат), производительность 0,5 м3/мин</t>
  </si>
  <si>
    <t>Экскаваторы одноковшовые дизельные на гусеничном ходу при работе на других видах строительства 0,5 м3</t>
  </si>
  <si>
    <t>Бульдозеры при работе на других видах строительства 59 кВт (80 л.с.)</t>
  </si>
  <si>
    <t>Бульдозеры при работе на других видах строительства 79 кВт (108 л.с.)</t>
  </si>
  <si>
    <t>Автогудронаторы 3500 л</t>
  </si>
  <si>
    <t>Автогрейдеры среднего типа 99 кВт (135 л.с.)</t>
  </si>
  <si>
    <t>Гудронаторы ручные</t>
  </si>
  <si>
    <t>ЧелСЦена,февраль 2016 г., ч.2</t>
  </si>
  <si>
    <t>Катки дорожные самоходные гладкие 8 т</t>
  </si>
  <si>
    <t>Катки дорожные самоходные гладкие 13 т</t>
  </si>
  <si>
    <t>Катки на пневмоколесном ходу 30 т</t>
  </si>
  <si>
    <t>Машины поливомоечные 6000 л</t>
  </si>
  <si>
    <t>Распределители каменной мелочи</t>
  </si>
  <si>
    <t>Укладчики асфальтобетона</t>
  </si>
  <si>
    <t>Агрегаты наполнительно-опрессовочные до 70 м3/ч</t>
  </si>
  <si>
    <t>Агрегаты сварочные двухпостовые для ручной сварки на тракторе 79 кВт (108 л.с.)</t>
  </si>
  <si>
    <t>Трубоукладчики для труб диаметром до 400 мм грузоподъемностью 6,3 т</t>
  </si>
  <si>
    <t>Машины шлифовальные электрические</t>
  </si>
  <si>
    <t>Установки для заливки пенополиуретана</t>
  </si>
  <si>
    <t>Автомобили бортовые, грузоподъемность до 5 т</t>
  </si>
  <si>
    <t>Итого по строительным машинам</t>
  </si>
  <si>
    <t xml:space="preserve">                  Материалы</t>
  </si>
  <si>
    <t>101-0324</t>
  </si>
  <si>
    <t>Кислород технический газообразный</t>
  </si>
  <si>
    <t xml:space="preserve">м3
</t>
  </si>
  <si>
    <t>26.03.080</t>
  </si>
  <si>
    <t>101-0485</t>
  </si>
  <si>
    <t>Краска ХВ-161 перхлорвиниловая фасадная марок А, Б</t>
  </si>
  <si>
    <t xml:space="preserve">т
</t>
  </si>
  <si>
    <t>14.01.154</t>
  </si>
  <si>
    <t>101-0782</t>
  </si>
  <si>
    <t>Поковки из квадратных заготовок, масса 1,8 кг</t>
  </si>
  <si>
    <t>МТРиЭ ЧО, Пост.от 04.02.2016 г. №4/1, п.117</t>
  </si>
  <si>
    <t>101-1292</t>
  </si>
  <si>
    <t>Уайт-спирит</t>
  </si>
  <si>
    <t>МТРиЭ ЧО, Пост.от 04.02.2016 г. №4/1, п.380</t>
  </si>
  <si>
    <t>101-1513</t>
  </si>
  <si>
    <t>Электроды диаметром 4 мм Э42</t>
  </si>
  <si>
    <t>08.07.006</t>
  </si>
  <si>
    <t>101-1556</t>
  </si>
  <si>
    <t>Битумы нефтяные дорожные марки БНД-60/90, БНД 90/130</t>
  </si>
  <si>
    <t>МТРиЭ ЧО, Пост.от 04.02.2016 г. №4/1, п.509</t>
  </si>
  <si>
    <t>101-1561</t>
  </si>
  <si>
    <t>Битумы нефтяные дорожные жидкие, класс МГ, СГ</t>
  </si>
  <si>
    <t>Среднее (13.02.010/2355.59*2639.9, 13.02.033/2894.81*2639.9)</t>
  </si>
  <si>
    <t>101-1602</t>
  </si>
  <si>
    <t>Ацетилен газообразный технический</t>
  </si>
  <si>
    <t>МТРиЭ ЧО, Пост.от 04.02.2016 г. №4/1, п.381</t>
  </si>
  <si>
    <t>101-1986</t>
  </si>
  <si>
    <t>Проволока стальная низкоуглеродистая общего назначения диаметром 0,8 мм</t>
  </si>
  <si>
    <t xml:space="preserve">кг
</t>
  </si>
  <si>
    <t>Среднее (08.05.032.2,08.05.0265)</t>
  </si>
  <si>
    <t>101-3594</t>
  </si>
  <si>
    <t>Лента полиэтиленовая с липким слоем А50</t>
  </si>
  <si>
    <t>Среднее (10.02.203, 10.02.202)</t>
  </si>
  <si>
    <t>102-0025</t>
  </si>
  <si>
    <t>Бруски обрезные хвойных пород длиной 4-6,5 м, шириной 75-150 мм, толщиной 40-75 мм, III сорта</t>
  </si>
  <si>
    <t>МТРиЭ ЧО, Пост.от 04.02.2016 г. №4/1, п.176</t>
  </si>
  <si>
    <t>103-0160</t>
  </si>
  <si>
    <t>Трубы стальные электросварные прямошовные со снятой фаской из стали марок БСт2кп-БСт4кп и БСт2пс-БСт4пс наружный диаметр 108 мм, толщина стенки 3,5 мм</t>
  </si>
  <si>
    <t xml:space="preserve">м
</t>
  </si>
  <si>
    <t>МТРиЭ ЧО, Пост.от 04.02.2016 г. №4/1, п.188*9.02/1000</t>
  </si>
  <si>
    <t>103-0189</t>
  </si>
  <si>
    <t>Трубы стальные электросварные прямошовные со снятой фаской из стали марок БСт2кп-БСт4кп и БСт2пс-БСт4пс наружный диаметр 219 мм, толщина стенки 5 мм</t>
  </si>
  <si>
    <t>МТРиЭ ЧО, Пост.от 04.02.2016 г. №4/1, п.188*26.4/1000</t>
  </si>
  <si>
    <t>103-0196</t>
  </si>
  <si>
    <t>Трубы стальные электросварные прямошовные со снятой фаской из стали марок БСт2кп-БСт4кп и БСт2пс-БСт4пс наружный диаметр 273 мм, толщина стенки 6 мм</t>
  </si>
  <si>
    <t>МТРиЭ ЧО, Пост.от 04.02.2016 г. №4/1, п.188*39.5/1000</t>
  </si>
  <si>
    <t>104-0126</t>
  </si>
  <si>
    <t>Диоктилфталат</t>
  </si>
  <si>
    <t>26.02.900</t>
  </si>
  <si>
    <t>104-0127</t>
  </si>
  <si>
    <t>Хлорметилен</t>
  </si>
  <si>
    <t>К=1,1 МТРиЭ ЧО, Пост.от 04.02.2016 г. №4/1</t>
  </si>
  <si>
    <t>104-0133</t>
  </si>
  <si>
    <t>Компонент А системы жидких компонентов для напыления ППУ</t>
  </si>
  <si>
    <t>10.01.0135</t>
  </si>
  <si>
    <t>104-0134</t>
  </si>
  <si>
    <t>Компонент Б системы жидких компонентов для напыления ППУ</t>
  </si>
  <si>
    <t>113-0032</t>
  </si>
  <si>
    <t>Грунтовка ХС-04 коричневая</t>
  </si>
  <si>
    <t>Среднее (14.01.359, 14.01.360)</t>
  </si>
  <si>
    <t>113-0307</t>
  </si>
  <si>
    <t>Пленка полиэтиленовая толщиной 0,2-0,5 мм</t>
  </si>
  <si>
    <t>201-0888</t>
  </si>
  <si>
    <t>Опоры скользящие и катковые, крепежные детали, хомуты</t>
  </si>
  <si>
    <t>Среднее (08.01.420, 20.07.020)</t>
  </si>
  <si>
    <t>201-0889</t>
  </si>
  <si>
    <t>Опоры неподвижные из горячекатаных профилей для трубопроводов</t>
  </si>
  <si>
    <t>МТРиЭ ЧО, Пост.от 04.02.2016 г. №4/1, п.236</t>
  </si>
  <si>
    <t>301-3038</t>
  </si>
  <si>
    <t>Компенсаторы П-образные диаметром труб 250 мм</t>
  </si>
  <si>
    <t xml:space="preserve">шт.
</t>
  </si>
  <si>
    <t>15.01.137*0.95</t>
  </si>
  <si>
    <t>402-0002</t>
  </si>
  <si>
    <t>Раствор готовый кладочный цементный марки 50</t>
  </si>
  <si>
    <t>МТРиЭ ЧО, Пост.от 04.02.2016 г. №4/1, п.072</t>
  </si>
  <si>
    <t>405-0254</t>
  </si>
  <si>
    <t>Известь строительная негашеная хлорная, марки А</t>
  </si>
  <si>
    <t>26.02.050</t>
  </si>
  <si>
    <t>408-0014</t>
  </si>
  <si>
    <t>Щебень из природного камня для строительных работ марка 800, фракция 10-20 мм</t>
  </si>
  <si>
    <t>Среднее (06.01.118.2, 06.01.090, 06.01.0295)</t>
  </si>
  <si>
    <t>408-0015</t>
  </si>
  <si>
    <t>Щебень из природного камня для строительных работ марка 800, фракция 20-40 мм</t>
  </si>
  <si>
    <t>Среднее (06.01.030, 06.01.100, 06.01.118.3)</t>
  </si>
  <si>
    <t>408-0016</t>
  </si>
  <si>
    <t>Щебень из природного камня для строительных работ марка 800, фракция 40-70 мм</t>
  </si>
  <si>
    <t>Среднее (06.01.029, 06.01.118.4, 06.01.031, 06.01.110)</t>
  </si>
  <si>
    <t>411-0001</t>
  </si>
  <si>
    <t>Вода</t>
  </si>
  <si>
    <t>Среднее (26.01.015, 26.01.017)</t>
  </si>
  <si>
    <t>Итого по строительным материалам</t>
  </si>
  <si>
    <t xml:space="preserve">                  Машины и механизмы - позиции сметы</t>
  </si>
  <si>
    <t>ТСЭМ-120101</t>
  </si>
  <si>
    <t xml:space="preserve">                  Материалы - позиции сметы</t>
  </si>
  <si>
    <t>ТССЦ-101-1556</t>
  </si>
  <si>
    <t>ТССЦ-101-1561</t>
  </si>
  <si>
    <t>ТССЦ-103-0196</t>
  </si>
  <si>
    <t>ТССЦ-403-8412</t>
  </si>
  <si>
    <t>Плита перекрытия П5-8 /бетон В15 (М200), объем 0,16 м3, расход ар-ры 11 кг/ (серия 3.006.1-2.87 вып.2)  57шт*30%</t>
  </si>
  <si>
    <t>403-8412</t>
  </si>
  <si>
    <t>ТССЦ-408-0312</t>
  </si>
  <si>
    <t>Готовые песчано-щебеночные смеси марка Др. 8, размер зерен 70-40, сорт 2</t>
  </si>
  <si>
    <t>МТРиЭ ЧО, Пост.от 04.02.2016 г. №4/1, п.508</t>
  </si>
  <si>
    <t>ТССЦ-410-0002</t>
  </si>
  <si>
    <t>Асфальтобетонные смеси дорожные, аэродромные и асфальтобетон (горячие и теплые для плотного асфальтобетона мелко и крупнозернистые, песчаные), марка I, тип Б</t>
  </si>
  <si>
    <t>МТРиЭ ЧО, Пост.от 04.02.2016 г. №4/1, п.500</t>
  </si>
  <si>
    <t xml:space="preserve">          Неучтенные ресурсы</t>
  </si>
  <si>
    <t>103-9011</t>
  </si>
  <si>
    <t>Трубы стальные</t>
  </si>
  <si>
    <t>403-9020</t>
  </si>
  <si>
    <t>Конструкции сборные железобетонные</t>
  </si>
  <si>
    <t>408-0200</t>
  </si>
  <si>
    <t>Смесь песчано-гравийная природная</t>
  </si>
  <si>
    <t>МТРиЭ ЧО, Пост.от 04.02.2016 г. №4/1, п.096</t>
  </si>
  <si>
    <t>410-9010</t>
  </si>
  <si>
    <t>Смесь асфальтобетонная</t>
  </si>
  <si>
    <t xml:space="preserve"> </t>
  </si>
  <si>
    <t>НДС 18%</t>
  </si>
  <si>
    <t>ВСЕГО с НДС в т.ч.</t>
  </si>
  <si>
    <t>Всего с НДС в т.ч.</t>
  </si>
  <si>
    <t>1700000рублей с НДС в т.ч.</t>
  </si>
  <si>
    <t>1кв.2016г</t>
  </si>
  <si>
    <t>Основание:Дефектная ведомость</t>
  </si>
  <si>
    <t>Утверждаю:______________А.З.Ишкильдин</t>
  </si>
  <si>
    <t>Глава Аргаяшского сельского поселения</t>
  </si>
  <si>
    <t>Накладные расходы от ФОТ</t>
  </si>
  <si>
    <t>251,00</t>
  </si>
  <si>
    <t>2557,00</t>
  </si>
  <si>
    <t>Сметная прибыль от ФОТ</t>
  </si>
  <si>
    <t>112,00</t>
  </si>
  <si>
    <t>915,00</t>
  </si>
  <si>
    <t>259,00</t>
  </si>
  <si>
    <t>2647,00</t>
  </si>
  <si>
    <t>124,00</t>
  </si>
  <si>
    <t>1012,00</t>
  </si>
  <si>
    <t>50,00</t>
  </si>
  <si>
    <t>517,00</t>
  </si>
  <si>
    <t>23,00</t>
  </si>
  <si>
    <t>185,00</t>
  </si>
  <si>
    <t>1056,00</t>
  </si>
  <si>
    <t>17964,00</t>
  </si>
  <si>
    <t>587,00</t>
  </si>
  <si>
    <t>7987,00</t>
  </si>
  <si>
    <t>1760,00</t>
  </si>
  <si>
    <t>978,00</t>
  </si>
  <si>
    <t>5825,00</t>
  </si>
  <si>
    <t>59400,00</t>
  </si>
  <si>
    <t>3390,00</t>
  </si>
  <si>
    <t>27653,00</t>
  </si>
  <si>
    <t>381,00</t>
  </si>
  <si>
    <t>3874,00</t>
  </si>
  <si>
    <t>222,00</t>
  </si>
  <si>
    <t>1804,00</t>
  </si>
  <si>
    <t>155,00</t>
  </si>
  <si>
    <t>1581,00</t>
  </si>
  <si>
    <t>90,00</t>
  </si>
  <si>
    <t>736,00</t>
  </si>
  <si>
    <t>108,00</t>
  </si>
  <si>
    <t>1101,00</t>
  </si>
  <si>
    <t>63,00</t>
  </si>
  <si>
    <t>512,00</t>
  </si>
  <si>
    <t>53,00</t>
  </si>
  <si>
    <t>538,00</t>
  </si>
  <si>
    <t>31,00</t>
  </si>
  <si>
    <t>5360,00</t>
  </si>
  <si>
    <t>54666,00</t>
  </si>
  <si>
    <t>3189,00</t>
  </si>
  <si>
    <t>26021,00</t>
  </si>
  <si>
    <t>334,00</t>
  </si>
  <si>
    <t>3403,00</t>
  </si>
  <si>
    <t>149,00</t>
  </si>
  <si>
    <t>1212,00</t>
  </si>
  <si>
    <t>440,00</t>
  </si>
  <si>
    <t>4486,00</t>
  </si>
  <si>
    <t>250,00</t>
  </si>
  <si>
    <t>2041,00</t>
  </si>
  <si>
    <t>339,00</t>
  </si>
  <si>
    <t>3467,00</t>
  </si>
  <si>
    <t>193,00</t>
  </si>
  <si>
    <t>1577,00</t>
  </si>
  <si>
    <t>7,00</t>
  </si>
  <si>
    <t>71,00</t>
  </si>
  <si>
    <t>4,00</t>
  </si>
  <si>
    <t>32,00</t>
  </si>
  <si>
    <t>20,00</t>
  </si>
  <si>
    <t>205,00</t>
  </si>
  <si>
    <t>11,00</t>
  </si>
  <si>
    <t>93,00</t>
  </si>
  <si>
    <t>256,00</t>
  </si>
  <si>
    <t>2599,00</t>
  </si>
  <si>
    <t>145,00</t>
  </si>
  <si>
    <t>1182,00</t>
  </si>
  <si>
    <t>148,00</t>
  </si>
  <si>
    <t>1514,00</t>
  </si>
  <si>
    <t>84,00</t>
  </si>
  <si>
    <t>689,00</t>
  </si>
  <si>
    <t xml:space="preserve">      % НР</t>
  </si>
  <si>
    <t xml:space="preserve">      % СП</t>
  </si>
  <si>
    <t>0%=81%=95% *0,85</t>
  </si>
  <si>
    <t>0%=29%=50% *(0.85*0.8) * 0,85</t>
  </si>
  <si>
    <t>0%=68%=80% *0,85</t>
  </si>
  <si>
    <t>0%=26%=45% *(0.85*0.8) * 0,85</t>
  </si>
  <si>
    <t>0%=111%=130% *0,85</t>
  </si>
  <si>
    <t>0%=49%=85% *(0.85*0.8) * 0,85</t>
  </si>
  <si>
    <t>0%=51%=89% *(0.85*0.8) * 0,85</t>
  </si>
  <si>
    <t>0%=85%=100% *0,85</t>
  </si>
  <si>
    <t>0%=40%=70% *(0.85*0.8) * 0,85</t>
  </si>
  <si>
    <t>0%=89%=105% *0,85</t>
  </si>
  <si>
    <t>0%=32%=55% *(0.85*0.8) * 0,85</t>
  </si>
  <si>
    <t>0%=121%=142% *0,85</t>
  </si>
  <si>
    <t>0%=55%=95% *(0.85*0.8) * 0,85</t>
  </si>
  <si>
    <t xml:space="preserve">                           Раздел 1. Капитальный ремонт Теплоснабжения отТК 29  до ТК31по улице Чкалова с.Аргаяш Аргаяшского района Челябинской  области</t>
  </si>
  <si>
    <t>Капитальный ремонт наружных сетей теплоснабжения участка от ТК 29 по ул. Чкалова  до администрации Аргаяшского района по ул.8 Марта в с. Аргаяш Челябинской области</t>
  </si>
  <si>
    <t>Составил Гатауллина СХ</t>
  </si>
  <si>
    <t>Стройка: с.Аргаяш Аргаяшского района</t>
  </si>
  <si>
    <t>Стройка: 2016год 1квартал</t>
  </si>
  <si>
    <t>Объект: ТС  от ТК29 поул.Чкалова до Администр.</t>
  </si>
  <si>
    <t>1700000 рублей, в.ч. НДС</t>
  </si>
  <si>
    <t>НДС</t>
  </si>
  <si>
    <t>Составил Гатауллина С.Х.</t>
  </si>
  <si>
    <t>Проверил Чуличков В.М.</t>
  </si>
  <si>
    <t xml:space="preserve">Объект: ТС от ТК29 по ул.Чкалова до Администрации по ул.8 Марта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</si>
</sst>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\ yy"/>
    <numFmt numFmtId="169" formatCode="mmmm\ yy"/>
    <numFmt numFmtId="170" formatCode="0000"/>
    <numFmt numFmtId="171" formatCode="mmmm\ yyyy"/>
    <numFmt numFmtId="172" formatCode="0.0"/>
    <numFmt numFmtId="173" formatCode="0.000"/>
    <numFmt numFmtId="174" formatCode="0.00000"/>
    <numFmt numFmtId="175" formatCode="0.0000"/>
    <numFmt numFmtId="176" formatCode="[$-FC19]d\ mmmm\ yyyy\ &quot;г.&quot;"/>
    <numFmt numFmtId="177" formatCode="#\ ##0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36"/>
      <name val="Arial Cyr"/>
      <family val="0"/>
    </font>
    <font>
      <sz val="9"/>
      <name val="Verdana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b/>
      <sz val="11"/>
      <name val="Arial Cyr"/>
      <family val="0"/>
    </font>
    <font>
      <i/>
      <sz val="9"/>
      <name val="Arial"/>
      <family val="2"/>
    </font>
    <font>
      <i/>
      <sz val="10"/>
      <name val="Arial Cyr"/>
      <family val="0"/>
    </font>
    <font>
      <b/>
      <i/>
      <sz val="9"/>
      <name val="Arial"/>
      <family val="2"/>
    </font>
    <font>
      <b/>
      <i/>
      <sz val="10"/>
      <name val="Arial Cyr"/>
      <family val="0"/>
    </font>
    <font>
      <b/>
      <i/>
      <sz val="10"/>
      <name val="Verdana"/>
      <family val="2"/>
    </font>
    <font>
      <sz val="8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3" fillId="0" borderId="1">
      <alignment horizontal="center"/>
      <protection/>
    </xf>
    <xf numFmtId="0" fontId="0" fillId="0" borderId="0">
      <alignment vertical="top"/>
      <protection/>
    </xf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2" applyNumberFormat="0" applyAlignment="0" applyProtection="0"/>
    <xf numFmtId="0" fontId="3" fillId="0" borderId="1">
      <alignment horizontal="center"/>
      <protection/>
    </xf>
    <xf numFmtId="0" fontId="3" fillId="0" borderId="0">
      <alignment vertical="top"/>
      <protection/>
    </xf>
    <xf numFmtId="0" fontId="29" fillId="20" borderId="3" applyNumberFormat="0" applyAlignment="0" applyProtection="0"/>
    <xf numFmtId="0" fontId="30" fillId="20" borderId="2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34" fillId="0" borderId="7" applyNumberFormat="0" applyFill="0" applyAlignment="0" applyProtection="0"/>
    <xf numFmtId="0" fontId="3" fillId="0" borderId="0">
      <alignment horizontal="right" vertical="top" wrapText="1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1" borderId="8" applyNumberFormat="0" applyAlignment="0" applyProtection="0"/>
    <xf numFmtId="0" fontId="3" fillId="0" borderId="1">
      <alignment horizontal="center" wrapText="1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" fillId="0" borderId="0">
      <alignment/>
      <protection/>
    </xf>
    <xf numFmtId="0" fontId="3" fillId="0" borderId="1">
      <alignment horizontal="center" wrapText="1"/>
      <protection/>
    </xf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3" fillId="0" borderId="1">
      <alignment horizontal="center"/>
      <protection/>
    </xf>
    <xf numFmtId="0" fontId="0" fillId="0" borderId="0">
      <alignment/>
      <protection/>
    </xf>
    <xf numFmtId="0" fontId="3" fillId="0" borderId="1">
      <alignment horizontal="center" wrapText="1"/>
      <protection/>
    </xf>
    <xf numFmtId="0" fontId="0" fillId="0" borderId="0">
      <alignment/>
      <protection/>
    </xf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 horizontal="left" vertical="top"/>
      <protection/>
    </xf>
    <xf numFmtId="0" fontId="42" fillId="4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</cellStyleXfs>
  <cellXfs count="208">
    <xf numFmtId="0" fontId="0" fillId="0" borderId="0" xfId="0" applyAlignment="1">
      <alignment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/>
    </xf>
    <xf numFmtId="0" fontId="7" fillId="0" borderId="0" xfId="82" applyFont="1" applyAlignment="1">
      <alignment horizontal="left"/>
      <protection/>
    </xf>
    <xf numFmtId="0" fontId="8" fillId="0" borderId="0" xfId="82" applyFont="1">
      <alignment horizontal="center"/>
      <protection/>
    </xf>
    <xf numFmtId="0" fontId="7" fillId="0" borderId="0" xfId="82" applyFont="1">
      <alignment horizontal="center"/>
      <protection/>
    </xf>
    <xf numFmtId="0" fontId="7" fillId="0" borderId="0" xfId="0" applyFont="1" applyAlignment="1">
      <alignment horizontal="right"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right" vertical="top"/>
    </xf>
    <xf numFmtId="0" fontId="7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11" fillId="0" borderId="0" xfId="0" applyFont="1" applyAlignment="1">
      <alignment/>
    </xf>
    <xf numFmtId="0" fontId="7" fillId="0" borderId="0" xfId="85" applyFont="1" applyAlignment="1">
      <alignment horizontal="left" vertical="top"/>
      <protection/>
    </xf>
    <xf numFmtId="2" fontId="9" fillId="0" borderId="0" xfId="0" applyNumberFormat="1" applyFont="1" applyAlignment="1">
      <alignment horizontal="right" vertical="top"/>
    </xf>
    <xf numFmtId="0" fontId="9" fillId="0" borderId="11" xfId="0" applyFont="1" applyBorder="1" applyAlignment="1">
      <alignment vertical="top"/>
    </xf>
    <xf numFmtId="0" fontId="9" fillId="0" borderId="12" xfId="0" applyFont="1" applyBorder="1" applyAlignment="1">
      <alignment vertical="top"/>
    </xf>
    <xf numFmtId="0" fontId="7" fillId="0" borderId="13" xfId="0" applyFont="1" applyBorder="1" applyAlignment="1">
      <alignment horizontal="center" vertical="center" wrapText="1"/>
    </xf>
    <xf numFmtId="2" fontId="9" fillId="0" borderId="14" xfId="0" applyNumberFormat="1" applyFont="1" applyBorder="1" applyAlignment="1">
      <alignment horizontal="right" vertical="top"/>
    </xf>
    <xf numFmtId="0" fontId="9" fillId="0" borderId="14" xfId="0" applyFont="1" applyBorder="1" applyAlignment="1">
      <alignment vertical="top"/>
    </xf>
    <xf numFmtId="0" fontId="7" fillId="0" borderId="14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/>
    </xf>
    <xf numFmtId="173" fontId="9" fillId="0" borderId="0" xfId="61" applyNumberFormat="1" applyFont="1" applyBorder="1" applyAlignment="1">
      <alignment horizontal="right"/>
      <protection/>
    </xf>
    <xf numFmtId="0" fontId="7" fillId="0" borderId="0" xfId="0" applyFont="1" applyBorder="1" applyAlignment="1">
      <alignment/>
    </xf>
    <xf numFmtId="0" fontId="7" fillId="0" borderId="0" xfId="55" applyFont="1" applyAlignment="1">
      <alignment horizontal="right" vertical="top" wrapText="1"/>
      <protection/>
    </xf>
    <xf numFmtId="0" fontId="7" fillId="0" borderId="0" xfId="0" applyFont="1" applyAlignment="1">
      <alignment horizontal="left" indent="1"/>
    </xf>
    <xf numFmtId="0" fontId="11" fillId="0" borderId="0" xfId="0" applyFont="1" applyAlignment="1">
      <alignment/>
    </xf>
    <xf numFmtId="173" fontId="10" fillId="0" borderId="12" xfId="61" applyNumberFormat="1" applyFont="1" applyBorder="1" applyAlignment="1">
      <alignment horizontal="right"/>
      <protection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2" fontId="11" fillId="0" borderId="0" xfId="55" applyNumberFormat="1" applyFont="1" applyAlignment="1">
      <alignment horizontal="right" vertical="top" wrapText="1"/>
      <protection/>
    </xf>
    <xf numFmtId="0" fontId="11" fillId="0" borderId="0" xfId="0" applyFont="1" applyAlignment="1">
      <alignment vertical="top"/>
    </xf>
    <xf numFmtId="0" fontId="3" fillId="0" borderId="0" xfId="59">
      <alignment/>
      <protection/>
    </xf>
    <xf numFmtId="0" fontId="0" fillId="0" borderId="0" xfId="61" applyFont="1">
      <alignment/>
      <protection/>
    </xf>
    <xf numFmtId="2" fontId="7" fillId="0" borderId="0" xfId="55" applyNumberFormat="1" applyFont="1" applyAlignment="1">
      <alignment horizontal="right" vertical="top" wrapText="1"/>
      <protection/>
    </xf>
    <xf numFmtId="2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2" fillId="0" borderId="0" xfId="82" applyFont="1" applyBorder="1" applyAlignment="1">
      <alignment horizontal="center"/>
      <protection/>
    </xf>
    <xf numFmtId="0" fontId="12" fillId="0" borderId="0" xfId="0" applyFont="1" applyBorder="1" applyAlignment="1">
      <alignment/>
    </xf>
    <xf numFmtId="0" fontId="12" fillId="0" borderId="0" xfId="82" applyFont="1" applyBorder="1" applyAlignment="1">
      <alignment horizontal="left"/>
      <protection/>
    </xf>
    <xf numFmtId="0" fontId="12" fillId="0" borderId="0" xfId="0" applyFont="1" applyBorder="1" applyAlignment="1">
      <alignment horizontal="left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vertical="top"/>
    </xf>
    <xf numFmtId="0" fontId="14" fillId="0" borderId="0" xfId="0" applyFont="1" applyAlignment="1">
      <alignment/>
    </xf>
    <xf numFmtId="0" fontId="14" fillId="0" borderId="0" xfId="82" applyFont="1" applyAlignment="1">
      <alignment horizontal="left"/>
      <protection/>
    </xf>
    <xf numFmtId="0" fontId="17" fillId="0" borderId="11" xfId="0" applyFont="1" applyBorder="1" applyAlignment="1">
      <alignment vertical="top"/>
    </xf>
    <xf numFmtId="173" fontId="17" fillId="0" borderId="12" xfId="61" applyNumberFormat="1" applyFont="1" applyBorder="1" applyAlignment="1">
      <alignment horizontal="right"/>
      <protection/>
    </xf>
    <xf numFmtId="0" fontId="14" fillId="0" borderId="0" xfId="0" applyFont="1" applyAlignment="1">
      <alignment horizontal="left" indent="1"/>
    </xf>
    <xf numFmtId="0" fontId="14" fillId="0" borderId="0" xfId="0" applyFont="1" applyAlignment="1">
      <alignment horizontal="right" vertical="top"/>
    </xf>
    <xf numFmtId="0" fontId="12" fillId="0" borderId="0" xfId="59" applyFont="1">
      <alignment/>
      <protection/>
    </xf>
    <xf numFmtId="0" fontId="12" fillId="0" borderId="0" xfId="61" applyFont="1">
      <alignment/>
      <protection/>
    </xf>
    <xf numFmtId="2" fontId="17" fillId="0" borderId="14" xfId="0" applyNumberFormat="1" applyFont="1" applyBorder="1" applyAlignment="1">
      <alignment horizontal="right" vertical="top"/>
    </xf>
    <xf numFmtId="0" fontId="14" fillId="0" borderId="14" xfId="0" applyFont="1" applyBorder="1" applyAlignment="1">
      <alignment vertical="top"/>
    </xf>
    <xf numFmtId="0" fontId="17" fillId="0" borderId="14" xfId="0" applyFont="1" applyBorder="1" applyAlignment="1">
      <alignment vertical="top"/>
    </xf>
    <xf numFmtId="2" fontId="17" fillId="0" borderId="0" xfId="0" applyNumberFormat="1" applyFont="1" applyAlignment="1">
      <alignment horizontal="right" vertical="top"/>
    </xf>
    <xf numFmtId="0" fontId="17" fillId="0" borderId="0" xfId="0" applyFont="1" applyAlignment="1">
      <alignment vertical="top"/>
    </xf>
    <xf numFmtId="0" fontId="17" fillId="0" borderId="0" xfId="0" applyFont="1" applyAlignment="1">
      <alignment horizontal="right" vertical="top"/>
    </xf>
    <xf numFmtId="0" fontId="14" fillId="0" borderId="0" xfId="0" applyFont="1" applyAlignment="1">
      <alignment horizontal="left"/>
    </xf>
    <xf numFmtId="0" fontId="14" fillId="0" borderId="17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vertical="top" wrapText="1"/>
    </xf>
    <xf numFmtId="0" fontId="14" fillId="0" borderId="0" xfId="55" applyFont="1" applyAlignment="1">
      <alignment horizontal="right" vertical="top" wrapText="1"/>
      <protection/>
    </xf>
    <xf numFmtId="0" fontId="14" fillId="0" borderId="0" xfId="85" applyFont="1" applyAlignment="1">
      <alignment horizontal="left" vertical="top"/>
      <protection/>
    </xf>
    <xf numFmtId="0" fontId="14" fillId="0" borderId="0" xfId="0" applyFont="1" applyAlignment="1">
      <alignment/>
    </xf>
    <xf numFmtId="0" fontId="12" fillId="0" borderId="18" xfId="63" applyFont="1" applyBorder="1">
      <alignment horizontal="center" wrapText="1"/>
      <protection/>
    </xf>
    <xf numFmtId="0" fontId="12" fillId="0" borderId="18" xfId="63" applyFont="1" applyFill="1" applyBorder="1">
      <alignment horizontal="center" wrapText="1"/>
      <protection/>
    </xf>
    <xf numFmtId="0" fontId="14" fillId="0" borderId="1" xfId="0" applyFont="1" applyBorder="1" applyAlignment="1">
      <alignment horizontal="left" vertical="top" wrapText="1"/>
    </xf>
    <xf numFmtId="2" fontId="14" fillId="0" borderId="1" xfId="0" applyNumberFormat="1" applyFont="1" applyBorder="1" applyAlignment="1">
      <alignment horizontal="left" vertical="top" wrapText="1"/>
    </xf>
    <xf numFmtId="49" fontId="14" fillId="0" borderId="1" xfId="0" applyNumberFormat="1" applyFont="1" applyBorder="1" applyAlignment="1">
      <alignment horizontal="right" vertical="top" wrapText="1"/>
    </xf>
    <xf numFmtId="2" fontId="14" fillId="0" borderId="1" xfId="0" applyNumberFormat="1" applyFont="1" applyBorder="1" applyAlignment="1">
      <alignment horizontal="right" vertical="top" wrapText="1"/>
    </xf>
    <xf numFmtId="0" fontId="14" fillId="0" borderId="1" xfId="0" applyFont="1" applyBorder="1" applyAlignment="1">
      <alignment horizontal="right" vertical="top" wrapText="1"/>
    </xf>
    <xf numFmtId="0" fontId="14" fillId="0" borderId="18" xfId="0" applyFont="1" applyBorder="1" applyAlignment="1">
      <alignment horizontal="left" vertical="top" wrapText="1"/>
    </xf>
    <xf numFmtId="2" fontId="14" fillId="0" borderId="18" xfId="0" applyNumberFormat="1" applyFont="1" applyBorder="1" applyAlignment="1">
      <alignment horizontal="left" vertical="top" wrapText="1"/>
    </xf>
    <xf numFmtId="49" fontId="14" fillId="0" borderId="18" xfId="0" applyNumberFormat="1" applyFont="1" applyBorder="1" applyAlignment="1">
      <alignment horizontal="right" vertical="top" wrapText="1"/>
    </xf>
    <xf numFmtId="2" fontId="14" fillId="0" borderId="18" xfId="0" applyNumberFormat="1" applyFont="1" applyBorder="1" applyAlignment="1">
      <alignment horizontal="right" vertical="top" wrapText="1"/>
    </xf>
    <xf numFmtId="0" fontId="14" fillId="0" borderId="18" xfId="0" applyFont="1" applyBorder="1" applyAlignment="1">
      <alignment horizontal="right" vertical="top" wrapText="1"/>
    </xf>
    <xf numFmtId="0" fontId="14" fillId="0" borderId="1" xfId="55" applyFont="1" applyBorder="1" applyAlignment="1">
      <alignment horizontal="right" vertical="top" wrapText="1"/>
      <protection/>
    </xf>
    <xf numFmtId="0" fontId="17" fillId="0" borderId="1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top" wrapText="1"/>
    </xf>
    <xf numFmtId="0" fontId="14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top" wrapText="1"/>
    </xf>
    <xf numFmtId="0" fontId="14" fillId="0" borderId="21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center" wrapText="1"/>
    </xf>
    <xf numFmtId="0" fontId="7" fillId="0" borderId="1" xfId="42" applyFont="1" applyBorder="1">
      <alignment horizontal="center"/>
      <protection/>
    </xf>
    <xf numFmtId="0" fontId="11" fillId="0" borderId="1" xfId="42" applyFont="1" applyBorder="1">
      <alignment horizontal="center"/>
      <protection/>
    </xf>
    <xf numFmtId="0" fontId="7" fillId="0" borderId="1" xfId="0" applyFont="1" applyBorder="1" applyAlignment="1">
      <alignment horizontal="right" vertical="top"/>
    </xf>
    <xf numFmtId="49" fontId="7" fillId="0" borderId="1" xfId="0" applyNumberFormat="1" applyFont="1" applyBorder="1" applyAlignment="1">
      <alignment horizontal="left" vertical="top" wrapText="1"/>
    </xf>
    <xf numFmtId="2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2" fontId="7" fillId="0" borderId="1" xfId="0" applyNumberFormat="1" applyFont="1" applyBorder="1" applyAlignment="1">
      <alignment horizontal="right" vertical="top"/>
    </xf>
    <xf numFmtId="2" fontId="7" fillId="0" borderId="1" xfId="0" applyNumberFormat="1" applyFont="1" applyBorder="1" applyAlignment="1">
      <alignment horizontal="right" vertical="top" wrapText="1"/>
    </xf>
    <xf numFmtId="1" fontId="11" fillId="0" borderId="1" xfId="0" applyNumberFormat="1" applyFont="1" applyBorder="1" applyAlignment="1">
      <alignment horizontal="right" vertical="top" wrapText="1"/>
    </xf>
    <xf numFmtId="0" fontId="9" fillId="0" borderId="1" xfId="0" applyFont="1" applyBorder="1" applyAlignment="1">
      <alignment horizontal="right" vertical="top"/>
    </xf>
    <xf numFmtId="49" fontId="9" fillId="0" borderId="1" xfId="0" applyNumberFormat="1" applyFont="1" applyBorder="1" applyAlignment="1">
      <alignment horizontal="left" vertical="top" wrapText="1"/>
    </xf>
    <xf numFmtId="2" fontId="9" fillId="0" borderId="1" xfId="0" applyNumberFormat="1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/>
    </xf>
    <xf numFmtId="2" fontId="9" fillId="0" borderId="1" xfId="0" applyNumberFormat="1" applyFont="1" applyBorder="1" applyAlignment="1">
      <alignment horizontal="right" vertical="top"/>
    </xf>
    <xf numFmtId="2" fontId="9" fillId="0" borderId="1" xfId="0" applyNumberFormat="1" applyFont="1" applyBorder="1" applyAlignment="1">
      <alignment horizontal="right" vertical="top" wrapText="1"/>
    </xf>
    <xf numFmtId="1" fontId="10" fillId="0" borderId="1" xfId="0" applyNumberFormat="1" applyFont="1" applyBorder="1" applyAlignment="1">
      <alignment horizontal="right" vertical="top" wrapText="1"/>
    </xf>
    <xf numFmtId="0" fontId="9" fillId="0" borderId="18" xfId="0" applyFont="1" applyBorder="1" applyAlignment="1">
      <alignment horizontal="right" vertical="top"/>
    </xf>
    <xf numFmtId="49" fontId="9" fillId="0" borderId="18" xfId="0" applyNumberFormat="1" applyFont="1" applyBorder="1" applyAlignment="1">
      <alignment horizontal="left" vertical="top" wrapText="1"/>
    </xf>
    <xf numFmtId="2" fontId="9" fillId="0" borderId="18" xfId="0" applyNumberFormat="1" applyFont="1" applyBorder="1" applyAlignment="1">
      <alignment horizontal="left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/>
    </xf>
    <xf numFmtId="2" fontId="9" fillId="0" borderId="18" xfId="0" applyNumberFormat="1" applyFont="1" applyBorder="1" applyAlignment="1">
      <alignment horizontal="right" vertical="top"/>
    </xf>
    <xf numFmtId="2" fontId="9" fillId="0" borderId="18" xfId="0" applyNumberFormat="1" applyFont="1" applyBorder="1" applyAlignment="1">
      <alignment horizontal="right" vertical="top" wrapText="1"/>
    </xf>
    <xf numFmtId="1" fontId="10" fillId="0" borderId="18" xfId="0" applyNumberFormat="1" applyFont="1" applyBorder="1" applyAlignment="1">
      <alignment horizontal="right" vertical="top" wrapText="1"/>
    </xf>
    <xf numFmtId="2" fontId="7" fillId="0" borderId="1" xfId="55" applyNumberFormat="1" applyFont="1" applyBorder="1" applyAlignment="1">
      <alignment horizontal="right" vertical="top" wrapText="1"/>
      <protection/>
    </xf>
    <xf numFmtId="2" fontId="11" fillId="0" borderId="1" xfId="0" applyNumberFormat="1" applyFont="1" applyBorder="1" applyAlignment="1">
      <alignment/>
    </xf>
    <xf numFmtId="2" fontId="11" fillId="0" borderId="1" xfId="55" applyNumberFormat="1" applyFont="1" applyBorder="1" applyAlignment="1">
      <alignment horizontal="right" vertical="top" wrapText="1"/>
      <protection/>
    </xf>
    <xf numFmtId="0" fontId="7" fillId="0" borderId="1" xfId="55" applyFont="1" applyBorder="1" applyAlignment="1">
      <alignment horizontal="right" vertical="top" wrapText="1"/>
      <protection/>
    </xf>
    <xf numFmtId="0" fontId="25" fillId="0" borderId="0" xfId="0" applyFont="1" applyAlignment="1">
      <alignment vertical="top"/>
    </xf>
    <xf numFmtId="0" fontId="17" fillId="0" borderId="0" xfId="55" applyFont="1" applyAlignment="1">
      <alignment horizontal="right" vertical="top" wrapText="1"/>
      <protection/>
    </xf>
    <xf numFmtId="0" fontId="14" fillId="0" borderId="22" xfId="0" applyFont="1" applyBorder="1" applyAlignment="1">
      <alignment horizontal="left" vertical="top" wrapText="1"/>
    </xf>
    <xf numFmtId="49" fontId="14" fillId="0" borderId="22" xfId="0" applyNumberFormat="1" applyFont="1" applyBorder="1" applyAlignment="1">
      <alignment horizontal="right" vertical="top" wrapText="1"/>
    </xf>
    <xf numFmtId="2" fontId="14" fillId="0" borderId="22" xfId="0" applyNumberFormat="1" applyFont="1" applyBorder="1" applyAlignment="1">
      <alignment horizontal="right" vertical="top" wrapText="1"/>
    </xf>
    <xf numFmtId="0" fontId="14" fillId="0" borderId="22" xfId="0" applyFont="1" applyBorder="1" applyAlignment="1">
      <alignment horizontal="right" vertical="top" wrapText="1"/>
    </xf>
    <xf numFmtId="0" fontId="14" fillId="0" borderId="0" xfId="0" applyFont="1" applyBorder="1" applyAlignment="1">
      <alignment vertical="top" wrapText="1"/>
    </xf>
    <xf numFmtId="0" fontId="14" fillId="0" borderId="0" xfId="0" applyFont="1" applyBorder="1" applyAlignment="1">
      <alignment vertical="top"/>
    </xf>
    <xf numFmtId="2" fontId="20" fillId="0" borderId="22" xfId="0" applyNumberFormat="1" applyFont="1" applyBorder="1" applyAlignment="1">
      <alignment horizontal="left" vertical="top" wrapText="1"/>
    </xf>
    <xf numFmtId="0" fontId="14" fillId="0" borderId="0" xfId="0" applyFont="1" applyBorder="1" applyAlignment="1">
      <alignment/>
    </xf>
    <xf numFmtId="0" fontId="14" fillId="0" borderId="23" xfId="0" applyFont="1" applyBorder="1" applyAlignment="1">
      <alignment horizontal="left" vertical="top" wrapText="1"/>
    </xf>
    <xf numFmtId="49" fontId="14" fillId="0" borderId="23" xfId="0" applyNumberFormat="1" applyFont="1" applyBorder="1" applyAlignment="1">
      <alignment horizontal="right" vertical="top" wrapText="1"/>
    </xf>
    <xf numFmtId="2" fontId="14" fillId="0" borderId="23" xfId="0" applyNumberFormat="1" applyFont="1" applyBorder="1" applyAlignment="1">
      <alignment horizontal="right" vertical="top" wrapText="1"/>
    </xf>
    <xf numFmtId="0" fontId="14" fillId="0" borderId="23" xfId="0" applyFont="1" applyBorder="1" applyAlignment="1">
      <alignment horizontal="right" vertical="top" wrapText="1"/>
    </xf>
    <xf numFmtId="2" fontId="20" fillId="0" borderId="23" xfId="0" applyNumberFormat="1" applyFont="1" applyBorder="1" applyAlignment="1">
      <alignment horizontal="left" vertical="top" wrapText="1"/>
    </xf>
    <xf numFmtId="0" fontId="17" fillId="0" borderId="1" xfId="55" applyFont="1" applyBorder="1" applyAlignment="1">
      <alignment horizontal="right" vertical="top"/>
      <protection/>
    </xf>
    <xf numFmtId="0" fontId="16" fillId="0" borderId="0" xfId="0" applyFont="1" applyAlignment="1">
      <alignment/>
    </xf>
    <xf numFmtId="0" fontId="17" fillId="0" borderId="1" xfId="55" applyFont="1" applyBorder="1" applyAlignment="1">
      <alignment horizontal="right" vertical="top" wrapText="1"/>
      <protection/>
    </xf>
    <xf numFmtId="0" fontId="17" fillId="0" borderId="0" xfId="0" applyFont="1" applyAlignment="1">
      <alignment vertical="top" wrapText="1"/>
    </xf>
    <xf numFmtId="0" fontId="16" fillId="0" borderId="0" xfId="0" applyFont="1" applyAlignment="1">
      <alignment/>
    </xf>
    <xf numFmtId="177" fontId="17" fillId="0" borderId="1" xfId="55" applyNumberFormat="1" applyFont="1" applyBorder="1" applyAlignment="1">
      <alignment horizontal="right" vertical="top" wrapText="1"/>
      <protection/>
    </xf>
    <xf numFmtId="0" fontId="0" fillId="0" borderId="0" xfId="0" applyBorder="1" applyAlignment="1">
      <alignment horizontal="left" vertical="top" wrapText="1"/>
    </xf>
    <xf numFmtId="0" fontId="1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5" fillId="0" borderId="0" xfId="0" applyFont="1" applyAlignment="1">
      <alignment/>
    </xf>
    <xf numFmtId="0" fontId="12" fillId="0" borderId="0" xfId="0" applyFont="1" applyBorder="1" applyAlignment="1">
      <alignment wrapText="1"/>
    </xf>
    <xf numFmtId="0" fontId="0" fillId="0" borderId="0" xfId="0" applyAlignment="1">
      <alignment wrapText="1"/>
    </xf>
    <xf numFmtId="2" fontId="16" fillId="0" borderId="24" xfId="59" applyNumberFormat="1" applyFont="1" applyBorder="1" applyAlignment="1">
      <alignment horizontal="right"/>
      <protection/>
    </xf>
    <xf numFmtId="2" fontId="16" fillId="0" borderId="12" xfId="59" applyNumberFormat="1" applyFont="1" applyBorder="1" applyAlignment="1">
      <alignment horizontal="right"/>
      <protection/>
    </xf>
    <xf numFmtId="2" fontId="17" fillId="0" borderId="24" xfId="61" applyNumberFormat="1" applyFont="1" applyBorder="1" applyAlignment="1">
      <alignment horizontal="right"/>
      <protection/>
    </xf>
    <xf numFmtId="2" fontId="17" fillId="0" borderId="12" xfId="61" applyNumberFormat="1" applyFont="1" applyBorder="1" applyAlignment="1">
      <alignment horizontal="right"/>
      <protection/>
    </xf>
    <xf numFmtId="0" fontId="14" fillId="0" borderId="17" xfId="0" applyFont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5" fillId="0" borderId="0" xfId="82" applyFont="1">
      <alignment horizontal="center"/>
      <protection/>
    </xf>
    <xf numFmtId="0" fontId="14" fillId="0" borderId="0" xfId="82" applyFont="1">
      <alignment horizontal="center"/>
      <protection/>
    </xf>
    <xf numFmtId="0" fontId="14" fillId="0" borderId="0" xfId="82" applyFont="1" applyAlignment="1">
      <alignment horizontal="left"/>
      <protection/>
    </xf>
    <xf numFmtId="0" fontId="14" fillId="0" borderId="24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" xfId="55" applyFont="1" applyBorder="1" applyAlignment="1">
      <alignment horizontal="left" vertical="top" wrapText="1"/>
      <protection/>
    </xf>
    <xf numFmtId="0" fontId="17" fillId="0" borderId="1" xfId="55" applyFont="1" applyBorder="1" applyAlignment="1">
      <alignment horizontal="left" vertical="top" wrapText="1"/>
      <protection/>
    </xf>
    <xf numFmtId="0" fontId="15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 wrapText="1"/>
    </xf>
    <xf numFmtId="49" fontId="17" fillId="0" borderId="25" xfId="55" applyNumberFormat="1" applyFont="1" applyBorder="1" applyAlignment="1">
      <alignment horizontal="left" vertical="top" wrapText="1"/>
      <protection/>
    </xf>
    <xf numFmtId="49" fontId="17" fillId="0" borderId="26" xfId="55" applyNumberFormat="1" applyFont="1" applyBorder="1" applyAlignment="1">
      <alignment horizontal="left" vertical="top" wrapText="1"/>
      <protection/>
    </xf>
    <xf numFmtId="49" fontId="17" fillId="0" borderId="27" xfId="55" applyNumberFormat="1" applyFont="1" applyBorder="1" applyAlignment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4" fillId="0" borderId="28" xfId="0" applyFont="1" applyBorder="1" applyAlignment="1">
      <alignment horizontal="left" vertical="top" wrapText="1"/>
    </xf>
    <xf numFmtId="0" fontId="17" fillId="0" borderId="29" xfId="0" applyFont="1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22" fillId="0" borderId="28" xfId="0" applyFont="1" applyBorder="1" applyAlignment="1">
      <alignment horizontal="left" vertical="top" wrapText="1"/>
    </xf>
    <xf numFmtId="0" fontId="14" fillId="0" borderId="31" xfId="0" applyFont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17" fillId="0" borderId="25" xfId="55" applyFont="1" applyBorder="1" applyAlignment="1">
      <alignment horizontal="left" vertical="top"/>
      <protection/>
    </xf>
    <xf numFmtId="0" fontId="17" fillId="0" borderId="26" xfId="55" applyFont="1" applyBorder="1" applyAlignment="1">
      <alignment horizontal="left" vertical="top"/>
      <protection/>
    </xf>
    <xf numFmtId="0" fontId="17" fillId="0" borderId="27" xfId="55" applyFont="1" applyBorder="1" applyAlignment="1">
      <alignment horizontal="left" vertical="top"/>
      <protection/>
    </xf>
    <xf numFmtId="0" fontId="7" fillId="0" borderId="32" xfId="0" applyFont="1" applyBorder="1" applyAlignment="1">
      <alignment wrapText="1"/>
    </xf>
    <xf numFmtId="0" fontId="0" fillId="0" borderId="32" xfId="0" applyBorder="1" applyAlignment="1">
      <alignment wrapText="1"/>
    </xf>
    <xf numFmtId="0" fontId="8" fillId="0" borderId="0" xfId="82" applyFont="1">
      <alignment horizontal="center"/>
      <protection/>
    </xf>
    <xf numFmtId="0" fontId="7" fillId="0" borderId="0" xfId="82" applyFont="1">
      <alignment horizontal="center"/>
      <protection/>
    </xf>
    <xf numFmtId="0" fontId="7" fillId="0" borderId="0" xfId="82" applyFont="1" applyAlignment="1">
      <alignment horizontal="left"/>
      <protection/>
    </xf>
    <xf numFmtId="2" fontId="10" fillId="0" borderId="24" xfId="59" applyNumberFormat="1" applyFont="1" applyBorder="1" applyAlignment="1">
      <alignment horizontal="right"/>
      <protection/>
    </xf>
    <xf numFmtId="2" fontId="10" fillId="0" borderId="12" xfId="59" applyNumberFormat="1" applyFont="1" applyBorder="1" applyAlignment="1">
      <alignment horizontal="right"/>
      <protection/>
    </xf>
    <xf numFmtId="0" fontId="7" fillId="0" borderId="2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2" fontId="9" fillId="0" borderId="24" xfId="61" applyNumberFormat="1" applyFont="1" applyBorder="1" applyAlignment="1">
      <alignment horizontal="right"/>
      <protection/>
    </xf>
    <xf numFmtId="2" fontId="9" fillId="0" borderId="12" xfId="61" applyNumberFormat="1" applyFont="1" applyBorder="1" applyAlignment="1">
      <alignment horizontal="right"/>
      <protection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 wrapText="1"/>
    </xf>
    <xf numFmtId="0" fontId="24" fillId="0" borderId="1" xfId="0" applyFont="1" applyBorder="1" applyAlignment="1">
      <alignment horizontal="left" vertical="top" wrapText="1"/>
    </xf>
    <xf numFmtId="0" fontId="23" fillId="0" borderId="1" xfId="0" applyFont="1" applyBorder="1" applyAlignment="1">
      <alignment horizontal="left" vertical="top" wrapText="1"/>
    </xf>
    <xf numFmtId="0" fontId="7" fillId="0" borderId="1" xfId="55" applyFont="1" applyBorder="1" applyAlignment="1">
      <alignment horizontal="left" vertical="top" wrapText="1"/>
      <protection/>
    </xf>
    <xf numFmtId="0" fontId="0" fillId="0" borderId="1" xfId="0" applyFont="1" applyBorder="1" applyAlignment="1">
      <alignment horizontal="left" vertical="top" wrapText="1"/>
    </xf>
    <xf numFmtId="0" fontId="9" fillId="0" borderId="1" xfId="55" applyFont="1" applyBorder="1" applyAlignment="1">
      <alignment horizontal="left" vertical="top" wrapText="1"/>
      <protection/>
    </xf>
    <xf numFmtId="0" fontId="11" fillId="0" borderId="0" xfId="0" applyFont="1" applyAlignment="1">
      <alignment wrapText="1"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ндексы" xfId="53"/>
    <cellStyle name="Итог" xfId="54"/>
    <cellStyle name="Итоги" xfId="55"/>
    <cellStyle name="ИтогоАктБазЦ" xfId="56"/>
    <cellStyle name="ИтогоАктБИМ" xfId="57"/>
    <cellStyle name="ИтогоАктРесМет" xfId="58"/>
    <cellStyle name="ИтогоБазЦ" xfId="59"/>
    <cellStyle name="ИтогоБИМ" xfId="60"/>
    <cellStyle name="ИтогоРесМет" xfId="61"/>
    <cellStyle name="Контрольная ячейка" xfId="62"/>
    <cellStyle name="ЛокСмета" xfId="63"/>
    <cellStyle name="ЛокСмМТСН" xfId="64"/>
    <cellStyle name="М29" xfId="65"/>
    <cellStyle name="Название" xfId="66"/>
    <cellStyle name="Нейтральный" xfId="67"/>
    <cellStyle name="ОбСмета" xfId="68"/>
    <cellStyle name="Followed Hyperlink" xfId="69"/>
    <cellStyle name="Параметр" xfId="70"/>
    <cellStyle name="ПеременныеСметы" xfId="71"/>
    <cellStyle name="Плохой" xfId="72"/>
    <cellStyle name="Пояснение" xfId="73"/>
    <cellStyle name="Примечание" xfId="74"/>
    <cellStyle name="Percent" xfId="75"/>
    <cellStyle name="РесСмета" xfId="76"/>
    <cellStyle name="СводВедРес" xfId="77"/>
    <cellStyle name="СводкаСтоимРаб" xfId="78"/>
    <cellStyle name="СводРасч" xfId="79"/>
    <cellStyle name="Связанная ячейка" xfId="80"/>
    <cellStyle name="Текст предупреждения" xfId="81"/>
    <cellStyle name="Титул" xfId="82"/>
    <cellStyle name="Comma" xfId="83"/>
    <cellStyle name="Comma [0]" xfId="84"/>
    <cellStyle name="Хвост" xfId="85"/>
    <cellStyle name="Хороший" xfId="86"/>
    <cellStyle name="Ценник" xfId="87"/>
    <cellStyle name="Экспертиза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AA163"/>
  <sheetViews>
    <sheetView showGridLines="0" tabSelected="1" zoomScalePageLayoutView="0" workbookViewId="0" topLeftCell="A1">
      <selection activeCell="F8" sqref="F8"/>
    </sheetView>
  </sheetViews>
  <sheetFormatPr defaultColWidth="9.00390625" defaultRowHeight="12.75"/>
  <cols>
    <col min="1" max="1" width="6.00390625" style="38" customWidth="1"/>
    <col min="2" max="2" width="35.75390625" style="38" customWidth="1"/>
    <col min="3" max="3" width="11.875" style="38" customWidth="1"/>
    <col min="4" max="6" width="11.625" style="38" customWidth="1"/>
    <col min="7" max="7" width="8.375" style="38" bestFit="1" customWidth="1"/>
    <col min="8" max="8" width="11.875" style="38" customWidth="1"/>
    <col min="9" max="9" width="11.625" style="38" customWidth="1"/>
    <col min="10" max="10" width="11.125" style="38" customWidth="1"/>
    <col min="11" max="11" width="11.625" style="38" customWidth="1"/>
    <col min="12" max="20" width="9.125" style="38" hidden="1" customWidth="1"/>
    <col min="21" max="21" width="11.625" style="38" customWidth="1"/>
    <col min="22" max="23" width="0" style="38" hidden="1" customWidth="1"/>
    <col min="24" max="26" width="9.125" style="38" customWidth="1"/>
    <col min="27" max="27" width="0" style="38" hidden="1" customWidth="1"/>
    <col min="28" max="16384" width="9.125" style="38" customWidth="1"/>
  </cols>
  <sheetData>
    <row r="1" ht="12.75"/>
    <row r="2" spans="1:8" ht="15.75">
      <c r="A2" s="39"/>
      <c r="H2" s="40"/>
    </row>
    <row r="3" spans="1:8" ht="15.75">
      <c r="A3" s="39"/>
      <c r="H3" s="40"/>
    </row>
    <row r="4" spans="1:21" ht="12.75">
      <c r="A4" s="41"/>
      <c r="B4" s="42" t="s">
        <v>434</v>
      </c>
      <c r="C4" s="42"/>
      <c r="D4" s="42"/>
      <c r="E4" s="42"/>
      <c r="F4" s="42"/>
      <c r="G4" s="42"/>
      <c r="H4" s="43"/>
      <c r="I4" s="42" t="s">
        <v>441</v>
      </c>
      <c r="J4" s="42"/>
      <c r="K4" s="42"/>
      <c r="L4" s="42" t="s">
        <v>441</v>
      </c>
      <c r="M4" s="42" t="s">
        <v>441</v>
      </c>
      <c r="N4" s="42" t="s">
        <v>441</v>
      </c>
      <c r="O4" s="42" t="s">
        <v>441</v>
      </c>
      <c r="P4" s="42" t="s">
        <v>441</v>
      </c>
      <c r="Q4" s="42" t="s">
        <v>441</v>
      </c>
      <c r="R4" s="42" t="s">
        <v>441</v>
      </c>
      <c r="S4" s="42" t="s">
        <v>441</v>
      </c>
      <c r="T4" s="42" t="s">
        <v>441</v>
      </c>
      <c r="U4" s="42"/>
    </row>
    <row r="5" spans="1:21" ht="12.75">
      <c r="A5" s="42"/>
      <c r="B5" s="42" t="s">
        <v>434</v>
      </c>
      <c r="C5" s="42"/>
      <c r="D5" s="42"/>
      <c r="E5" s="42"/>
      <c r="F5" s="42"/>
      <c r="G5" s="42"/>
      <c r="H5" s="44"/>
      <c r="I5" s="144" t="s">
        <v>442</v>
      </c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</row>
    <row r="6" spans="1:9" ht="12.75">
      <c r="A6" s="42"/>
      <c r="B6" s="42"/>
      <c r="C6" s="42"/>
      <c r="D6" s="42"/>
      <c r="E6" s="42"/>
      <c r="F6" s="42"/>
      <c r="G6" s="42"/>
      <c r="H6" s="42"/>
      <c r="I6" s="38" t="s">
        <v>434</v>
      </c>
    </row>
    <row r="7" spans="1:4" s="47" customFormat="1" ht="12">
      <c r="A7" s="45"/>
      <c r="B7" s="46"/>
      <c r="C7" s="46"/>
      <c r="D7" s="46"/>
    </row>
    <row r="8" spans="1:4" s="47" customFormat="1" ht="12">
      <c r="A8" s="48" t="s">
        <v>532</v>
      </c>
      <c r="B8" s="46"/>
      <c r="C8" s="46"/>
      <c r="D8" s="46"/>
    </row>
    <row r="9" spans="1:4" s="47" customFormat="1" ht="12">
      <c r="A9" s="45"/>
      <c r="B9" s="46"/>
      <c r="C9" s="46"/>
      <c r="D9" s="46"/>
    </row>
    <row r="10" spans="1:4" s="47" customFormat="1" ht="12">
      <c r="A10" s="48" t="s">
        <v>539</v>
      </c>
      <c r="B10" s="46"/>
      <c r="C10" s="46"/>
      <c r="D10" s="46"/>
    </row>
    <row r="11" spans="1:21" s="47" customFormat="1" ht="15">
      <c r="A11" s="153" t="s">
        <v>2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</row>
    <row r="12" spans="1:21" s="47" customFormat="1" ht="12">
      <c r="A12" s="154" t="s">
        <v>34</v>
      </c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</row>
    <row r="13" spans="1:21" s="47" customFormat="1" ht="12">
      <c r="A13" s="154" t="s">
        <v>530</v>
      </c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</row>
    <row r="14" spans="1:21" s="47" customFormat="1" ht="12">
      <c r="A14" s="155" t="s">
        <v>440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</row>
    <row r="15" spans="4:10" s="47" customFormat="1" ht="12">
      <c r="D15" s="47" t="s">
        <v>437</v>
      </c>
      <c r="J15" s="47" t="s">
        <v>438</v>
      </c>
    </row>
    <row r="16" spans="7:21" s="47" customFormat="1" ht="12">
      <c r="G16" s="156" t="s">
        <v>19</v>
      </c>
      <c r="H16" s="157"/>
      <c r="I16" s="158"/>
      <c r="J16" s="156" t="s">
        <v>20</v>
      </c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8"/>
    </row>
    <row r="17" spans="4:21" s="47" customFormat="1" ht="12.75">
      <c r="D17" s="45" t="s">
        <v>4</v>
      </c>
      <c r="G17" s="146">
        <f>254571/1000</f>
        <v>254.571</v>
      </c>
      <c r="H17" s="147"/>
      <c r="I17" s="49" t="s">
        <v>5</v>
      </c>
      <c r="J17" s="148">
        <f>1440678/1000</f>
        <v>1440.678</v>
      </c>
      <c r="K17" s="149"/>
      <c r="L17" s="50"/>
      <c r="M17" s="50"/>
      <c r="N17" s="50"/>
      <c r="O17" s="50"/>
      <c r="P17" s="50"/>
      <c r="Q17" s="50"/>
      <c r="R17" s="50"/>
      <c r="S17" s="50"/>
      <c r="T17" s="50"/>
      <c r="U17" s="49" t="s">
        <v>5</v>
      </c>
    </row>
    <row r="18" spans="4:21" s="47" customFormat="1" ht="12.75">
      <c r="D18" s="51" t="s">
        <v>35</v>
      </c>
      <c r="F18" s="52"/>
      <c r="G18" s="146">
        <f>0/1000</f>
        <v>0</v>
      </c>
      <c r="H18" s="147"/>
      <c r="I18" s="49" t="s">
        <v>5</v>
      </c>
      <c r="J18" s="148">
        <f>0/1000</f>
        <v>0</v>
      </c>
      <c r="K18" s="149"/>
      <c r="L18" s="50"/>
      <c r="M18" s="50"/>
      <c r="N18" s="50"/>
      <c r="O18" s="50"/>
      <c r="P18" s="50"/>
      <c r="Q18" s="50"/>
      <c r="R18" s="50"/>
      <c r="S18" s="50"/>
      <c r="T18" s="50"/>
      <c r="U18" s="49" t="s">
        <v>5</v>
      </c>
    </row>
    <row r="19" spans="4:21" s="47" customFormat="1" ht="12.75">
      <c r="D19" s="51" t="s">
        <v>36</v>
      </c>
      <c r="F19" s="52"/>
      <c r="G19" s="146">
        <f>0/1000</f>
        <v>0</v>
      </c>
      <c r="H19" s="147"/>
      <c r="I19" s="49" t="s">
        <v>5</v>
      </c>
      <c r="J19" s="148">
        <f>0/1000</f>
        <v>0</v>
      </c>
      <c r="K19" s="149"/>
      <c r="L19" s="50"/>
      <c r="M19" s="50"/>
      <c r="N19" s="50"/>
      <c r="O19" s="50"/>
      <c r="P19" s="50"/>
      <c r="Q19" s="50"/>
      <c r="R19" s="50"/>
      <c r="S19" s="50"/>
      <c r="T19" s="50"/>
      <c r="U19" s="49" t="s">
        <v>5</v>
      </c>
    </row>
    <row r="20" spans="4:23" s="47" customFormat="1" ht="12.75">
      <c r="D20" s="45" t="s">
        <v>6</v>
      </c>
      <c r="G20" s="146">
        <f>(V20+V21)/1000</f>
        <v>1.15053</v>
      </c>
      <c r="H20" s="147"/>
      <c r="I20" s="49" t="s">
        <v>7</v>
      </c>
      <c r="J20" s="148">
        <f>(W20+W21)/1000</f>
        <v>1.15053</v>
      </c>
      <c r="K20" s="149"/>
      <c r="L20" s="50"/>
      <c r="M20" s="50"/>
      <c r="N20" s="50"/>
      <c r="O20" s="50"/>
      <c r="P20" s="50"/>
      <c r="Q20" s="50"/>
      <c r="R20" s="50"/>
      <c r="S20" s="50"/>
      <c r="T20" s="50"/>
      <c r="U20" s="49" t="s">
        <v>7</v>
      </c>
      <c r="V20" s="53">
        <v>980.11</v>
      </c>
      <c r="W20" s="54">
        <v>980.11</v>
      </c>
    </row>
    <row r="21" spans="4:23" s="47" customFormat="1" ht="12.75">
      <c r="D21" s="45" t="s">
        <v>8</v>
      </c>
      <c r="G21" s="146">
        <f>14354/1000</f>
        <v>14.354</v>
      </c>
      <c r="H21" s="147"/>
      <c r="I21" s="49" t="s">
        <v>5</v>
      </c>
      <c r="J21" s="148">
        <f>178740/1000</f>
        <v>178.74</v>
      </c>
      <c r="K21" s="149"/>
      <c r="L21" s="50"/>
      <c r="M21" s="50"/>
      <c r="N21" s="50"/>
      <c r="O21" s="50"/>
      <c r="P21" s="50"/>
      <c r="Q21" s="50"/>
      <c r="R21" s="50"/>
      <c r="S21" s="50"/>
      <c r="T21" s="50"/>
      <c r="U21" s="49" t="s">
        <v>5</v>
      </c>
      <c r="V21" s="53">
        <v>170.42</v>
      </c>
      <c r="W21" s="54">
        <v>170.42</v>
      </c>
    </row>
    <row r="22" spans="6:21" s="47" customFormat="1" ht="12">
      <c r="F22" s="46"/>
      <c r="G22" s="55"/>
      <c r="H22" s="55"/>
      <c r="I22" s="56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6"/>
    </row>
    <row r="23" spans="2:21" s="47" customFormat="1" ht="12">
      <c r="B23" s="46"/>
      <c r="C23" s="46"/>
      <c r="D23" s="46"/>
      <c r="F23" s="52"/>
      <c r="G23" s="58"/>
      <c r="H23" s="58"/>
      <c r="I23" s="59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59"/>
    </row>
    <row r="24" spans="1:4" s="47" customFormat="1" ht="12">
      <c r="A24" s="45" t="str">
        <f>"Составлена в базисных ценах на 01.2000 г. и текущих ценах на "&amp;IF(LEN(L24)&gt;3,MID(L24,4,LEN(L24)),L24)</f>
        <v>Составлена в базисных ценах на 01.2000 г. и текущих ценах на </v>
      </c>
      <c r="D24" s="47" t="s">
        <v>439</v>
      </c>
    </row>
    <row r="25" s="47" customFormat="1" ht="12.75" thickBot="1">
      <c r="A25" s="61"/>
    </row>
    <row r="26" spans="1:21" s="63" customFormat="1" ht="27" customHeight="1" thickBot="1">
      <c r="A26" s="152" t="s">
        <v>9</v>
      </c>
      <c r="B26" s="152" t="s">
        <v>10</v>
      </c>
      <c r="C26" s="152" t="s">
        <v>11</v>
      </c>
      <c r="D26" s="150" t="s">
        <v>12</v>
      </c>
      <c r="E26" s="150"/>
      <c r="F26" s="150"/>
      <c r="G26" s="150" t="s">
        <v>13</v>
      </c>
      <c r="H26" s="150"/>
      <c r="I26" s="150"/>
      <c r="J26" s="150" t="s">
        <v>14</v>
      </c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</row>
    <row r="27" spans="1:21" s="63" customFormat="1" ht="22.5" customHeight="1" thickBot="1">
      <c r="A27" s="152"/>
      <c r="B27" s="152"/>
      <c r="C27" s="152"/>
      <c r="D27" s="151" t="s">
        <v>1</v>
      </c>
      <c r="E27" s="62" t="s">
        <v>15</v>
      </c>
      <c r="F27" s="62" t="s">
        <v>16</v>
      </c>
      <c r="G27" s="151" t="s">
        <v>1</v>
      </c>
      <c r="H27" s="62" t="s">
        <v>15</v>
      </c>
      <c r="I27" s="62" t="s">
        <v>16</v>
      </c>
      <c r="J27" s="151" t="s">
        <v>1</v>
      </c>
      <c r="K27" s="62" t="s">
        <v>15</v>
      </c>
      <c r="L27" s="62"/>
      <c r="M27" s="62"/>
      <c r="N27" s="62"/>
      <c r="O27" s="62"/>
      <c r="P27" s="62"/>
      <c r="Q27" s="62"/>
      <c r="R27" s="62"/>
      <c r="S27" s="62"/>
      <c r="T27" s="62"/>
      <c r="U27" s="62" t="s">
        <v>16</v>
      </c>
    </row>
    <row r="28" spans="1:21" s="63" customFormat="1" ht="22.5" customHeight="1" thickBot="1">
      <c r="A28" s="152"/>
      <c r="B28" s="152"/>
      <c r="C28" s="152"/>
      <c r="D28" s="151"/>
      <c r="E28" s="62" t="s">
        <v>17</v>
      </c>
      <c r="F28" s="62" t="s">
        <v>18</v>
      </c>
      <c r="G28" s="151"/>
      <c r="H28" s="62" t="s">
        <v>17</v>
      </c>
      <c r="I28" s="62" t="s">
        <v>18</v>
      </c>
      <c r="J28" s="151"/>
      <c r="K28" s="62" t="s">
        <v>17</v>
      </c>
      <c r="L28" s="62"/>
      <c r="M28" s="62"/>
      <c r="N28" s="62"/>
      <c r="O28" s="62"/>
      <c r="P28" s="62"/>
      <c r="Q28" s="62"/>
      <c r="R28" s="62"/>
      <c r="S28" s="62"/>
      <c r="T28" s="62"/>
      <c r="U28" s="62" t="s">
        <v>18</v>
      </c>
    </row>
    <row r="29" spans="1:21" s="46" customFormat="1" ht="12.75">
      <c r="A29" s="68">
        <v>1</v>
      </c>
      <c r="B29" s="68">
        <v>2</v>
      </c>
      <c r="C29" s="68">
        <v>3</v>
      </c>
      <c r="D29" s="69">
        <v>4</v>
      </c>
      <c r="E29" s="68">
        <v>5</v>
      </c>
      <c r="F29" s="68">
        <v>6</v>
      </c>
      <c r="G29" s="69">
        <v>7</v>
      </c>
      <c r="H29" s="68">
        <v>8</v>
      </c>
      <c r="I29" s="68">
        <v>9</v>
      </c>
      <c r="J29" s="69">
        <v>10</v>
      </c>
      <c r="K29" s="68">
        <v>11</v>
      </c>
      <c r="L29" s="68"/>
      <c r="M29" s="68"/>
      <c r="N29" s="68"/>
      <c r="O29" s="68"/>
      <c r="P29" s="68"/>
      <c r="Q29" s="68"/>
      <c r="R29" s="68"/>
      <c r="S29" s="68"/>
      <c r="T29" s="68"/>
      <c r="U29" s="68">
        <v>12</v>
      </c>
    </row>
    <row r="30" spans="1:21" s="64" customFormat="1" ht="33.75" customHeight="1">
      <c r="A30" s="161" t="s">
        <v>529</v>
      </c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</row>
    <row r="31" spans="1:21" s="64" customFormat="1" ht="17.25" customHeight="1">
      <c r="A31" s="163" t="s">
        <v>39</v>
      </c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</row>
    <row r="32" spans="1:26" s="46" customFormat="1" ht="17.25" customHeight="1">
      <c r="A32" s="163" t="s">
        <v>40</v>
      </c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64"/>
      <c r="W32" s="64"/>
      <c r="X32" s="64"/>
      <c r="Y32" s="64"/>
      <c r="Z32" s="64"/>
    </row>
    <row r="33" spans="1:26" s="46" customFormat="1" ht="72">
      <c r="A33" s="75">
        <v>1</v>
      </c>
      <c r="B33" s="76" t="s">
        <v>41</v>
      </c>
      <c r="C33" s="77">
        <v>0.42874</v>
      </c>
      <c r="D33" s="78">
        <v>3765.55</v>
      </c>
      <c r="E33" s="79">
        <v>133.8</v>
      </c>
      <c r="F33" s="78" t="s">
        <v>42</v>
      </c>
      <c r="G33" s="78" t="s">
        <v>43</v>
      </c>
      <c r="H33" s="78">
        <v>57</v>
      </c>
      <c r="I33" s="78" t="s">
        <v>44</v>
      </c>
      <c r="J33" s="78">
        <v>9833</v>
      </c>
      <c r="K33" s="79">
        <v>689</v>
      </c>
      <c r="L33" s="79" t="s">
        <v>45</v>
      </c>
      <c r="M33" s="79">
        <v>95</v>
      </c>
      <c r="N33" s="79">
        <v>50</v>
      </c>
      <c r="O33" s="79">
        <v>251</v>
      </c>
      <c r="P33" s="79">
        <v>112</v>
      </c>
      <c r="Q33" s="79">
        <v>2557</v>
      </c>
      <c r="R33" s="79">
        <v>915</v>
      </c>
      <c r="S33" s="79">
        <v>0.85</v>
      </c>
      <c r="T33" s="79" t="s">
        <v>46</v>
      </c>
      <c r="U33" s="79" t="s">
        <v>47</v>
      </c>
      <c r="V33" s="64"/>
      <c r="W33" s="64"/>
      <c r="X33" s="64"/>
      <c r="Y33" s="64"/>
      <c r="Z33" s="64"/>
    </row>
    <row r="34" spans="1:27" s="126" customFormat="1" ht="24">
      <c r="A34" s="121"/>
      <c r="B34" s="127" t="s">
        <v>443</v>
      </c>
      <c r="C34" s="122" t="s">
        <v>516</v>
      </c>
      <c r="D34" s="123"/>
      <c r="E34" s="124"/>
      <c r="F34" s="123"/>
      <c r="G34" s="123" t="s">
        <v>444</v>
      </c>
      <c r="H34" s="123"/>
      <c r="I34" s="123"/>
      <c r="J34" s="123" t="s">
        <v>445</v>
      </c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5"/>
      <c r="W34" s="125"/>
      <c r="X34" s="125"/>
      <c r="Y34" s="125"/>
      <c r="Z34" s="125"/>
      <c r="AA34" s="126">
        <f>ROUND((81%=95%*0.85*100),0)</f>
        <v>0</v>
      </c>
    </row>
    <row r="35" spans="1:27" s="126" customFormat="1" ht="36">
      <c r="A35" s="121"/>
      <c r="B35" s="127" t="s">
        <v>446</v>
      </c>
      <c r="C35" s="122" t="s">
        <v>517</v>
      </c>
      <c r="D35" s="123"/>
      <c r="E35" s="124"/>
      <c r="F35" s="123"/>
      <c r="G35" s="123" t="s">
        <v>447</v>
      </c>
      <c r="H35" s="123"/>
      <c r="I35" s="123"/>
      <c r="J35" s="123" t="s">
        <v>448</v>
      </c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5"/>
      <c r="W35" s="125"/>
      <c r="X35" s="125"/>
      <c r="Y35" s="125"/>
      <c r="Z35" s="125"/>
      <c r="AA35" s="126">
        <f>ROUND((29%=50%*(0.85*0.8)*0.85*100),0)</f>
        <v>0</v>
      </c>
    </row>
    <row r="36" spans="1:26" s="46" customFormat="1" ht="60">
      <c r="A36" s="75">
        <v>2</v>
      </c>
      <c r="B36" s="76" t="s">
        <v>48</v>
      </c>
      <c r="C36" s="77">
        <v>0.1326</v>
      </c>
      <c r="D36" s="78">
        <v>2445.28</v>
      </c>
      <c r="E36" s="79">
        <v>2445.28</v>
      </c>
      <c r="F36" s="78"/>
      <c r="G36" s="78" t="s">
        <v>49</v>
      </c>
      <c r="H36" s="78">
        <v>324</v>
      </c>
      <c r="I36" s="78"/>
      <c r="J36" s="78">
        <v>3892</v>
      </c>
      <c r="K36" s="79">
        <v>3892</v>
      </c>
      <c r="L36" s="79" t="s">
        <v>45</v>
      </c>
      <c r="M36" s="79">
        <v>80</v>
      </c>
      <c r="N36" s="79">
        <v>45</v>
      </c>
      <c r="O36" s="79">
        <v>259</v>
      </c>
      <c r="P36" s="79">
        <v>124</v>
      </c>
      <c r="Q36" s="79">
        <v>2647</v>
      </c>
      <c r="R36" s="79">
        <v>1012</v>
      </c>
      <c r="S36" s="79">
        <v>0.85</v>
      </c>
      <c r="T36" s="79" t="s">
        <v>46</v>
      </c>
      <c r="U36" s="79"/>
      <c r="V36" s="64"/>
      <c r="W36" s="64"/>
      <c r="X36" s="64"/>
      <c r="Y36" s="64"/>
      <c r="Z36" s="64"/>
    </row>
    <row r="37" spans="1:27" s="126" customFormat="1" ht="24">
      <c r="A37" s="121"/>
      <c r="B37" s="127" t="s">
        <v>443</v>
      </c>
      <c r="C37" s="122" t="s">
        <v>518</v>
      </c>
      <c r="D37" s="123"/>
      <c r="E37" s="124"/>
      <c r="F37" s="123"/>
      <c r="G37" s="123" t="s">
        <v>449</v>
      </c>
      <c r="H37" s="123"/>
      <c r="I37" s="123"/>
      <c r="J37" s="123" t="s">
        <v>450</v>
      </c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5"/>
      <c r="W37" s="125"/>
      <c r="X37" s="125"/>
      <c r="Y37" s="125"/>
      <c r="Z37" s="125"/>
      <c r="AA37" s="126">
        <f>ROUND((68%=80%*0.85*100),0)</f>
        <v>0</v>
      </c>
    </row>
    <row r="38" spans="1:27" s="126" customFormat="1" ht="36">
      <c r="A38" s="121"/>
      <c r="B38" s="127" t="s">
        <v>446</v>
      </c>
      <c r="C38" s="122" t="s">
        <v>519</v>
      </c>
      <c r="D38" s="123"/>
      <c r="E38" s="124"/>
      <c r="F38" s="123"/>
      <c r="G38" s="123" t="s">
        <v>451</v>
      </c>
      <c r="H38" s="123"/>
      <c r="I38" s="123"/>
      <c r="J38" s="123" t="s">
        <v>452</v>
      </c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125"/>
      <c r="X38" s="125"/>
      <c r="Y38" s="125"/>
      <c r="Z38" s="125"/>
      <c r="AA38" s="126">
        <f>ROUND((26%=45%*(0.85*0.8)*0.85*100),0)</f>
        <v>0</v>
      </c>
    </row>
    <row r="39" spans="1:26" s="46" customFormat="1" ht="60">
      <c r="A39" s="75">
        <v>3</v>
      </c>
      <c r="B39" s="76" t="s">
        <v>50</v>
      </c>
      <c r="C39" s="77">
        <v>0.42874</v>
      </c>
      <c r="D39" s="78">
        <v>633.41</v>
      </c>
      <c r="E39" s="79"/>
      <c r="F39" s="78" t="s">
        <v>51</v>
      </c>
      <c r="G39" s="78" t="s">
        <v>52</v>
      </c>
      <c r="H39" s="78"/>
      <c r="I39" s="78" t="s">
        <v>53</v>
      </c>
      <c r="J39" s="78">
        <v>2343</v>
      </c>
      <c r="K39" s="79"/>
      <c r="L39" s="79" t="s">
        <v>45</v>
      </c>
      <c r="M39" s="79">
        <v>95</v>
      </c>
      <c r="N39" s="79">
        <v>50</v>
      </c>
      <c r="O39" s="79">
        <v>50</v>
      </c>
      <c r="P39" s="79">
        <v>23</v>
      </c>
      <c r="Q39" s="79">
        <v>517</v>
      </c>
      <c r="R39" s="79">
        <v>185</v>
      </c>
      <c r="S39" s="79">
        <v>0.85</v>
      </c>
      <c r="T39" s="79" t="s">
        <v>46</v>
      </c>
      <c r="U39" s="79" t="s">
        <v>54</v>
      </c>
      <c r="V39" s="64"/>
      <c r="W39" s="64"/>
      <c r="X39" s="64"/>
      <c r="Y39" s="64"/>
      <c r="Z39" s="64"/>
    </row>
    <row r="40" spans="1:27" s="126" customFormat="1" ht="24">
      <c r="A40" s="121"/>
      <c r="B40" s="127" t="s">
        <v>443</v>
      </c>
      <c r="C40" s="122" t="s">
        <v>516</v>
      </c>
      <c r="D40" s="123"/>
      <c r="E40" s="124"/>
      <c r="F40" s="123"/>
      <c r="G40" s="123" t="s">
        <v>453</v>
      </c>
      <c r="H40" s="123"/>
      <c r="I40" s="123"/>
      <c r="J40" s="123" t="s">
        <v>454</v>
      </c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5"/>
      <c r="W40" s="125"/>
      <c r="X40" s="125"/>
      <c r="Y40" s="125"/>
      <c r="Z40" s="125"/>
      <c r="AA40" s="126">
        <f>ROUND((81%=95%*0.85*100),0)</f>
        <v>0</v>
      </c>
    </row>
    <row r="41" spans="1:27" s="126" customFormat="1" ht="36">
      <c r="A41" s="121"/>
      <c r="B41" s="127" t="s">
        <v>446</v>
      </c>
      <c r="C41" s="122" t="s">
        <v>517</v>
      </c>
      <c r="D41" s="123"/>
      <c r="E41" s="124"/>
      <c r="F41" s="123"/>
      <c r="G41" s="123" t="s">
        <v>455</v>
      </c>
      <c r="H41" s="123"/>
      <c r="I41" s="123"/>
      <c r="J41" s="123" t="s">
        <v>456</v>
      </c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5"/>
      <c r="W41" s="125"/>
      <c r="X41" s="125"/>
      <c r="Y41" s="125"/>
      <c r="Z41" s="125"/>
      <c r="AA41" s="126">
        <f>ROUND((29%=50%*(0.85*0.8)*0.85*100),0)</f>
        <v>0</v>
      </c>
    </row>
    <row r="42" spans="1:26" s="67" customFormat="1" ht="48">
      <c r="A42" s="75">
        <v>4</v>
      </c>
      <c r="B42" s="76" t="s">
        <v>55</v>
      </c>
      <c r="C42" s="77">
        <v>0.57</v>
      </c>
      <c r="D42" s="78">
        <v>4604.27</v>
      </c>
      <c r="E42" s="79">
        <v>854.54</v>
      </c>
      <c r="F42" s="78" t="s">
        <v>56</v>
      </c>
      <c r="G42" s="78" t="s">
        <v>57</v>
      </c>
      <c r="H42" s="78">
        <v>487</v>
      </c>
      <c r="I42" s="78" t="s">
        <v>58</v>
      </c>
      <c r="J42" s="78">
        <v>29974</v>
      </c>
      <c r="K42" s="79" t="s">
        <v>59</v>
      </c>
      <c r="L42" s="79" t="s">
        <v>45</v>
      </c>
      <c r="M42" s="79">
        <v>130</v>
      </c>
      <c r="N42" s="79">
        <v>85</v>
      </c>
      <c r="O42" s="79">
        <v>1056</v>
      </c>
      <c r="P42" s="79">
        <v>587</v>
      </c>
      <c r="Q42" s="79">
        <v>17964</v>
      </c>
      <c r="R42" s="79">
        <v>7987</v>
      </c>
      <c r="S42" s="79">
        <v>0.85</v>
      </c>
      <c r="T42" s="79" t="s">
        <v>46</v>
      </c>
      <c r="U42" s="79" t="s">
        <v>60</v>
      </c>
      <c r="V42" s="64"/>
      <c r="W42" s="64"/>
      <c r="X42" s="64"/>
      <c r="Y42" s="64"/>
      <c r="Z42" s="64"/>
    </row>
    <row r="43" spans="1:27" s="128" customFormat="1" ht="24">
      <c r="A43" s="121"/>
      <c r="B43" s="127" t="s">
        <v>443</v>
      </c>
      <c r="C43" s="122" t="s">
        <v>520</v>
      </c>
      <c r="D43" s="123"/>
      <c r="E43" s="124"/>
      <c r="F43" s="123"/>
      <c r="G43" s="123" t="s">
        <v>457</v>
      </c>
      <c r="H43" s="123"/>
      <c r="I43" s="123"/>
      <c r="J43" s="123" t="s">
        <v>458</v>
      </c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5"/>
      <c r="W43" s="125"/>
      <c r="X43" s="125"/>
      <c r="Y43" s="125"/>
      <c r="Z43" s="125"/>
      <c r="AA43" s="128">
        <f>ROUND((111%=130%*0.85*100),0)</f>
        <v>0</v>
      </c>
    </row>
    <row r="44" spans="1:27" s="128" customFormat="1" ht="36">
      <c r="A44" s="121"/>
      <c r="B44" s="127" t="s">
        <v>446</v>
      </c>
      <c r="C44" s="122" t="s">
        <v>521</v>
      </c>
      <c r="D44" s="123"/>
      <c r="E44" s="124"/>
      <c r="F44" s="123"/>
      <c r="G44" s="123" t="s">
        <v>459</v>
      </c>
      <c r="H44" s="123"/>
      <c r="I44" s="123"/>
      <c r="J44" s="123" t="s">
        <v>460</v>
      </c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5"/>
      <c r="W44" s="125"/>
      <c r="X44" s="125"/>
      <c r="Y44" s="125"/>
      <c r="Z44" s="125"/>
      <c r="AA44" s="128">
        <f>ROUND((49%=85%*(0.85*0.8)*0.85*100),0)</f>
        <v>0</v>
      </c>
    </row>
    <row r="45" spans="1:26" ht="48">
      <c r="A45" s="75">
        <v>5</v>
      </c>
      <c r="B45" s="76" t="s">
        <v>61</v>
      </c>
      <c r="C45" s="77">
        <v>0.57</v>
      </c>
      <c r="D45" s="78">
        <v>7994.22</v>
      </c>
      <c r="E45" s="79" t="s">
        <v>62</v>
      </c>
      <c r="F45" s="78" t="s">
        <v>63</v>
      </c>
      <c r="G45" s="78" t="s">
        <v>64</v>
      </c>
      <c r="H45" s="78" t="s">
        <v>65</v>
      </c>
      <c r="I45" s="78" t="s">
        <v>66</v>
      </c>
      <c r="J45" s="78">
        <v>29974</v>
      </c>
      <c r="K45" s="79" t="s">
        <v>59</v>
      </c>
      <c r="L45" s="79" t="s">
        <v>45</v>
      </c>
      <c r="M45" s="79">
        <v>130</v>
      </c>
      <c r="N45" s="79">
        <v>85</v>
      </c>
      <c r="O45" s="79">
        <v>1760</v>
      </c>
      <c r="P45" s="79">
        <v>978</v>
      </c>
      <c r="Q45" s="79">
        <v>17964</v>
      </c>
      <c r="R45" s="79">
        <v>7987</v>
      </c>
      <c r="S45" s="79">
        <v>0.85</v>
      </c>
      <c r="T45" s="79" t="s">
        <v>46</v>
      </c>
      <c r="U45" s="79" t="s">
        <v>60</v>
      </c>
      <c r="V45" s="64"/>
      <c r="W45" s="64"/>
      <c r="X45" s="64"/>
      <c r="Y45" s="64"/>
      <c r="Z45" s="64"/>
    </row>
    <row r="46" spans="1:27" s="42" customFormat="1" ht="24">
      <c r="A46" s="129"/>
      <c r="B46" s="133" t="s">
        <v>443</v>
      </c>
      <c r="C46" s="130" t="s">
        <v>520</v>
      </c>
      <c r="D46" s="131"/>
      <c r="E46" s="132"/>
      <c r="F46" s="131"/>
      <c r="G46" s="131" t="s">
        <v>461</v>
      </c>
      <c r="H46" s="131"/>
      <c r="I46" s="131"/>
      <c r="J46" s="131" t="s">
        <v>458</v>
      </c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25"/>
      <c r="W46" s="125"/>
      <c r="X46" s="125"/>
      <c r="Y46" s="125"/>
      <c r="Z46" s="125"/>
      <c r="AA46" s="42">
        <f>ROUND((111%=130%*0.85*100),0)</f>
        <v>0</v>
      </c>
    </row>
    <row r="47" spans="1:27" s="42" customFormat="1" ht="36">
      <c r="A47" s="129"/>
      <c r="B47" s="133" t="s">
        <v>446</v>
      </c>
      <c r="C47" s="130" t="s">
        <v>521</v>
      </c>
      <c r="D47" s="131"/>
      <c r="E47" s="132"/>
      <c r="F47" s="131"/>
      <c r="G47" s="131" t="s">
        <v>462</v>
      </c>
      <c r="H47" s="131"/>
      <c r="I47" s="131"/>
      <c r="J47" s="131" t="s">
        <v>460</v>
      </c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25"/>
      <c r="W47" s="125"/>
      <c r="X47" s="125"/>
      <c r="Y47" s="125"/>
      <c r="Z47" s="125"/>
      <c r="AA47" s="42">
        <f>ROUND((49%=85%*(0.85*0.8)*0.85*100),0)</f>
        <v>0</v>
      </c>
    </row>
    <row r="48" spans="1:26" ht="60">
      <c r="A48" s="75">
        <v>6</v>
      </c>
      <c r="B48" s="76" t="s">
        <v>67</v>
      </c>
      <c r="C48" s="77">
        <v>17</v>
      </c>
      <c r="D48" s="78">
        <v>324.86</v>
      </c>
      <c r="E48" s="79" t="s">
        <v>68</v>
      </c>
      <c r="F48" s="78"/>
      <c r="G48" s="78">
        <v>5523</v>
      </c>
      <c r="H48" s="78" t="s">
        <v>69</v>
      </c>
      <c r="I48" s="78"/>
      <c r="J48" s="78">
        <v>37484</v>
      </c>
      <c r="K48" s="79" t="s">
        <v>70</v>
      </c>
      <c r="L48" s="79" t="s">
        <v>71</v>
      </c>
      <c r="M48" s="79">
        <v>130</v>
      </c>
      <c r="N48" s="79">
        <v>85</v>
      </c>
      <c r="O48" s="79"/>
      <c r="P48" s="79"/>
      <c r="Q48" s="79"/>
      <c r="R48" s="79"/>
      <c r="S48" s="79">
        <v>0.85</v>
      </c>
      <c r="T48" s="79" t="s">
        <v>46</v>
      </c>
      <c r="U48" s="79"/>
      <c r="V48" s="64"/>
      <c r="W48" s="64"/>
      <c r="X48" s="64"/>
      <c r="Y48" s="64"/>
      <c r="Z48" s="64"/>
    </row>
    <row r="49" spans="1:26" ht="21" customHeight="1">
      <c r="A49" s="161" t="s">
        <v>72</v>
      </c>
      <c r="B49" s="162"/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64"/>
      <c r="W49" s="64"/>
      <c r="X49" s="64"/>
      <c r="Y49" s="64"/>
      <c r="Z49" s="64"/>
    </row>
    <row r="50" spans="1:26" ht="17.25" customHeight="1">
      <c r="A50" s="163" t="s">
        <v>73</v>
      </c>
      <c r="B50" s="164"/>
      <c r="C50" s="164"/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64"/>
      <c r="W50" s="64"/>
      <c r="X50" s="64"/>
      <c r="Y50" s="64"/>
      <c r="Z50" s="64"/>
    </row>
    <row r="51" spans="1:26" ht="60">
      <c r="A51" s="75">
        <v>7</v>
      </c>
      <c r="B51" s="76" t="s">
        <v>74</v>
      </c>
      <c r="C51" s="77">
        <v>0.34</v>
      </c>
      <c r="D51" s="78">
        <v>55249.04</v>
      </c>
      <c r="E51" s="79" t="s">
        <v>75</v>
      </c>
      <c r="F51" s="78" t="s">
        <v>76</v>
      </c>
      <c r="G51" s="78" t="s">
        <v>77</v>
      </c>
      <c r="H51" s="78" t="s">
        <v>78</v>
      </c>
      <c r="I51" s="78" t="s">
        <v>79</v>
      </c>
      <c r="J51" s="78">
        <v>122378</v>
      </c>
      <c r="K51" s="79" t="s">
        <v>80</v>
      </c>
      <c r="L51" s="79" t="s">
        <v>45</v>
      </c>
      <c r="M51" s="79">
        <v>130</v>
      </c>
      <c r="N51" s="79">
        <v>89</v>
      </c>
      <c r="O51" s="79">
        <v>5825</v>
      </c>
      <c r="P51" s="79">
        <v>3390</v>
      </c>
      <c r="Q51" s="79">
        <v>59400</v>
      </c>
      <c r="R51" s="79">
        <v>27653</v>
      </c>
      <c r="S51" s="79">
        <v>0.85</v>
      </c>
      <c r="T51" s="79" t="s">
        <v>46</v>
      </c>
      <c r="U51" s="79" t="s">
        <v>81</v>
      </c>
      <c r="V51" s="64"/>
      <c r="W51" s="64"/>
      <c r="X51" s="64"/>
      <c r="Y51" s="64"/>
      <c r="Z51" s="64"/>
    </row>
    <row r="52" spans="1:27" s="42" customFormat="1" ht="24">
      <c r="A52" s="121"/>
      <c r="B52" s="127" t="s">
        <v>443</v>
      </c>
      <c r="C52" s="122" t="s">
        <v>520</v>
      </c>
      <c r="D52" s="123"/>
      <c r="E52" s="124"/>
      <c r="F52" s="123"/>
      <c r="G52" s="123" t="s">
        <v>463</v>
      </c>
      <c r="H52" s="123"/>
      <c r="I52" s="123"/>
      <c r="J52" s="123" t="s">
        <v>464</v>
      </c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5"/>
      <c r="W52" s="125"/>
      <c r="X52" s="125"/>
      <c r="Y52" s="125"/>
      <c r="Z52" s="125"/>
      <c r="AA52" s="42">
        <f>ROUND((111%=130%*0.85*100),0)</f>
        <v>0</v>
      </c>
    </row>
    <row r="53" spans="1:27" s="42" customFormat="1" ht="36">
      <c r="A53" s="121"/>
      <c r="B53" s="127" t="s">
        <v>446</v>
      </c>
      <c r="C53" s="122" t="s">
        <v>522</v>
      </c>
      <c r="D53" s="123"/>
      <c r="E53" s="124"/>
      <c r="F53" s="123"/>
      <c r="G53" s="123" t="s">
        <v>465</v>
      </c>
      <c r="H53" s="123"/>
      <c r="I53" s="123"/>
      <c r="J53" s="123" t="s">
        <v>466</v>
      </c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5"/>
      <c r="W53" s="125"/>
      <c r="X53" s="125"/>
      <c r="Y53" s="125"/>
      <c r="Z53" s="125"/>
      <c r="AA53" s="42">
        <f>ROUND((51%=89%*(0.85*0.8)*0.85*100),0)</f>
        <v>0</v>
      </c>
    </row>
    <row r="54" spans="1:26" ht="72">
      <c r="A54" s="70">
        <v>8</v>
      </c>
      <c r="B54" s="71" t="s">
        <v>82</v>
      </c>
      <c r="C54" s="72">
        <v>340</v>
      </c>
      <c r="D54" s="73">
        <v>256</v>
      </c>
      <c r="E54" s="74" t="s">
        <v>83</v>
      </c>
      <c r="F54" s="73"/>
      <c r="G54" s="73">
        <v>87040</v>
      </c>
      <c r="H54" s="73" t="s">
        <v>84</v>
      </c>
      <c r="I54" s="73"/>
      <c r="J54" s="73">
        <v>454859</v>
      </c>
      <c r="K54" s="74" t="s">
        <v>85</v>
      </c>
      <c r="L54" s="74" t="s">
        <v>71</v>
      </c>
      <c r="M54" s="74">
        <v>130</v>
      </c>
      <c r="N54" s="74">
        <v>89</v>
      </c>
      <c r="O54" s="74"/>
      <c r="P54" s="74"/>
      <c r="Q54" s="74"/>
      <c r="R54" s="74"/>
      <c r="S54" s="74">
        <v>0.85</v>
      </c>
      <c r="T54" s="74" t="s">
        <v>46</v>
      </c>
      <c r="U54" s="74"/>
      <c r="V54" s="64"/>
      <c r="W54" s="64"/>
      <c r="X54" s="64"/>
      <c r="Y54" s="64"/>
      <c r="Z54" s="64"/>
    </row>
    <row r="55" spans="1:26" ht="48">
      <c r="A55" s="75">
        <v>9</v>
      </c>
      <c r="B55" s="76" t="s">
        <v>86</v>
      </c>
      <c r="C55" s="77">
        <v>1</v>
      </c>
      <c r="D55" s="78">
        <v>4958.27</v>
      </c>
      <c r="E55" s="79" t="s">
        <v>87</v>
      </c>
      <c r="F55" s="78" t="s">
        <v>88</v>
      </c>
      <c r="G55" s="78" t="s">
        <v>89</v>
      </c>
      <c r="H55" s="78" t="s">
        <v>90</v>
      </c>
      <c r="I55" s="78" t="s">
        <v>91</v>
      </c>
      <c r="J55" s="78">
        <v>42258</v>
      </c>
      <c r="K55" s="79" t="s">
        <v>92</v>
      </c>
      <c r="L55" s="79" t="s">
        <v>45</v>
      </c>
      <c r="M55" s="79">
        <v>130</v>
      </c>
      <c r="N55" s="79">
        <v>89</v>
      </c>
      <c r="O55" s="79">
        <v>381</v>
      </c>
      <c r="P55" s="79">
        <v>222</v>
      </c>
      <c r="Q55" s="79">
        <v>3874</v>
      </c>
      <c r="R55" s="79">
        <v>1804</v>
      </c>
      <c r="S55" s="79">
        <v>0.85</v>
      </c>
      <c r="T55" s="79" t="s">
        <v>46</v>
      </c>
      <c r="U55" s="79" t="s">
        <v>93</v>
      </c>
      <c r="V55" s="64"/>
      <c r="W55" s="64"/>
      <c r="X55" s="64"/>
      <c r="Y55" s="64"/>
      <c r="Z55" s="64"/>
    </row>
    <row r="56" spans="1:27" s="42" customFormat="1" ht="24">
      <c r="A56" s="121"/>
      <c r="B56" s="127" t="s">
        <v>443</v>
      </c>
      <c r="C56" s="122" t="s">
        <v>520</v>
      </c>
      <c r="D56" s="123"/>
      <c r="E56" s="124"/>
      <c r="F56" s="123"/>
      <c r="G56" s="123" t="s">
        <v>467</v>
      </c>
      <c r="H56" s="123"/>
      <c r="I56" s="123"/>
      <c r="J56" s="123" t="s">
        <v>468</v>
      </c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5"/>
      <c r="W56" s="125"/>
      <c r="X56" s="125"/>
      <c r="Y56" s="125"/>
      <c r="Z56" s="125"/>
      <c r="AA56" s="42">
        <f>ROUND((111%=130%*0.85*100),0)</f>
        <v>0</v>
      </c>
    </row>
    <row r="57" spans="1:27" s="42" customFormat="1" ht="36">
      <c r="A57" s="121"/>
      <c r="B57" s="127" t="s">
        <v>446</v>
      </c>
      <c r="C57" s="122" t="s">
        <v>522</v>
      </c>
      <c r="D57" s="123"/>
      <c r="E57" s="124"/>
      <c r="F57" s="123"/>
      <c r="G57" s="123" t="s">
        <v>469</v>
      </c>
      <c r="H57" s="123"/>
      <c r="I57" s="123"/>
      <c r="J57" s="123" t="s">
        <v>470</v>
      </c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5"/>
      <c r="W57" s="125"/>
      <c r="X57" s="125"/>
      <c r="Y57" s="125"/>
      <c r="Z57" s="125"/>
      <c r="AA57" s="42">
        <f>ROUND((51%=89%*(0.85*0.8)*0.85*100),0)</f>
        <v>0</v>
      </c>
    </row>
    <row r="58" spans="1:26" ht="60">
      <c r="A58" s="75">
        <v>10</v>
      </c>
      <c r="B58" s="76" t="s">
        <v>94</v>
      </c>
      <c r="C58" s="77">
        <v>1</v>
      </c>
      <c r="D58" s="78">
        <v>531.14</v>
      </c>
      <c r="E58" s="79" t="s">
        <v>95</v>
      </c>
      <c r="F58" s="78" t="s">
        <v>96</v>
      </c>
      <c r="G58" s="78" t="s">
        <v>97</v>
      </c>
      <c r="H58" s="78" t="s">
        <v>98</v>
      </c>
      <c r="I58" s="78" t="s">
        <v>99</v>
      </c>
      <c r="J58" s="78">
        <v>3583</v>
      </c>
      <c r="K58" s="79" t="s">
        <v>100</v>
      </c>
      <c r="L58" s="79" t="s">
        <v>45</v>
      </c>
      <c r="M58" s="79">
        <v>130</v>
      </c>
      <c r="N58" s="79">
        <v>89</v>
      </c>
      <c r="O58" s="79">
        <v>155</v>
      </c>
      <c r="P58" s="79">
        <v>90</v>
      </c>
      <c r="Q58" s="79">
        <v>1581</v>
      </c>
      <c r="R58" s="79">
        <v>736</v>
      </c>
      <c r="S58" s="79">
        <v>0.85</v>
      </c>
      <c r="T58" s="79" t="s">
        <v>46</v>
      </c>
      <c r="U58" s="79" t="s">
        <v>101</v>
      </c>
      <c r="V58" s="64"/>
      <c r="W58" s="64"/>
      <c r="X58" s="64"/>
      <c r="Y58" s="64"/>
      <c r="Z58" s="64"/>
    </row>
    <row r="59" spans="1:27" s="42" customFormat="1" ht="24">
      <c r="A59" s="121"/>
      <c r="B59" s="127" t="s">
        <v>443</v>
      </c>
      <c r="C59" s="122" t="s">
        <v>520</v>
      </c>
      <c r="D59" s="123"/>
      <c r="E59" s="124"/>
      <c r="F59" s="123"/>
      <c r="G59" s="123" t="s">
        <v>471</v>
      </c>
      <c r="H59" s="123"/>
      <c r="I59" s="123"/>
      <c r="J59" s="123" t="s">
        <v>472</v>
      </c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5"/>
      <c r="W59" s="125"/>
      <c r="X59" s="125"/>
      <c r="Y59" s="125"/>
      <c r="Z59" s="125"/>
      <c r="AA59" s="42">
        <f>ROUND((111%=130%*0.85*100),0)</f>
        <v>0</v>
      </c>
    </row>
    <row r="60" spans="1:27" s="42" customFormat="1" ht="36">
      <c r="A60" s="121"/>
      <c r="B60" s="127" t="s">
        <v>446</v>
      </c>
      <c r="C60" s="122" t="s">
        <v>522</v>
      </c>
      <c r="D60" s="123"/>
      <c r="E60" s="124"/>
      <c r="F60" s="123"/>
      <c r="G60" s="123" t="s">
        <v>473</v>
      </c>
      <c r="H60" s="123"/>
      <c r="I60" s="123"/>
      <c r="J60" s="123" t="s">
        <v>474</v>
      </c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5"/>
      <c r="W60" s="125"/>
      <c r="X60" s="125"/>
      <c r="Y60" s="125"/>
      <c r="Z60" s="125"/>
      <c r="AA60" s="42">
        <f>ROUND((51%=89%*(0.85*0.8)*0.85*100),0)</f>
        <v>0</v>
      </c>
    </row>
    <row r="61" spans="1:26" ht="60">
      <c r="A61" s="75">
        <v>11</v>
      </c>
      <c r="B61" s="76" t="s">
        <v>102</v>
      </c>
      <c r="C61" s="77">
        <v>1</v>
      </c>
      <c r="D61" s="78">
        <v>365.06</v>
      </c>
      <c r="E61" s="79" t="s">
        <v>103</v>
      </c>
      <c r="F61" s="78" t="s">
        <v>104</v>
      </c>
      <c r="G61" s="78" t="s">
        <v>105</v>
      </c>
      <c r="H61" s="78" t="s">
        <v>106</v>
      </c>
      <c r="I61" s="78" t="s">
        <v>107</v>
      </c>
      <c r="J61" s="78">
        <v>2469</v>
      </c>
      <c r="K61" s="79" t="s">
        <v>108</v>
      </c>
      <c r="L61" s="79" t="s">
        <v>45</v>
      </c>
      <c r="M61" s="79">
        <v>130</v>
      </c>
      <c r="N61" s="79">
        <v>89</v>
      </c>
      <c r="O61" s="79">
        <v>108</v>
      </c>
      <c r="P61" s="79">
        <v>63</v>
      </c>
      <c r="Q61" s="79">
        <v>1101</v>
      </c>
      <c r="R61" s="79">
        <v>512</v>
      </c>
      <c r="S61" s="79">
        <v>0.85</v>
      </c>
      <c r="T61" s="79" t="s">
        <v>46</v>
      </c>
      <c r="U61" s="79" t="s">
        <v>109</v>
      </c>
      <c r="V61" s="64"/>
      <c r="W61" s="64"/>
      <c r="X61" s="64"/>
      <c r="Y61" s="64"/>
      <c r="Z61" s="64"/>
    </row>
    <row r="62" spans="1:27" s="42" customFormat="1" ht="24">
      <c r="A62" s="121"/>
      <c r="B62" s="127" t="s">
        <v>443</v>
      </c>
      <c r="C62" s="122" t="s">
        <v>520</v>
      </c>
      <c r="D62" s="123"/>
      <c r="E62" s="124"/>
      <c r="F62" s="123"/>
      <c r="G62" s="123" t="s">
        <v>475</v>
      </c>
      <c r="H62" s="123"/>
      <c r="I62" s="123"/>
      <c r="J62" s="123" t="s">
        <v>476</v>
      </c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5"/>
      <c r="W62" s="125"/>
      <c r="X62" s="125"/>
      <c r="Y62" s="125"/>
      <c r="Z62" s="125"/>
      <c r="AA62" s="42">
        <f>ROUND((111%=130%*0.85*100),0)</f>
        <v>0</v>
      </c>
    </row>
    <row r="63" spans="1:27" s="42" customFormat="1" ht="36">
      <c r="A63" s="121"/>
      <c r="B63" s="127" t="s">
        <v>446</v>
      </c>
      <c r="C63" s="122" t="s">
        <v>522</v>
      </c>
      <c r="D63" s="123"/>
      <c r="E63" s="124"/>
      <c r="F63" s="123"/>
      <c r="G63" s="123" t="s">
        <v>477</v>
      </c>
      <c r="H63" s="123"/>
      <c r="I63" s="123"/>
      <c r="J63" s="123" t="s">
        <v>478</v>
      </c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5"/>
      <c r="W63" s="125"/>
      <c r="X63" s="125"/>
      <c r="Y63" s="125"/>
      <c r="Z63" s="125"/>
      <c r="AA63" s="42">
        <f>ROUND((51%=89%*(0.85*0.8)*0.85*100),0)</f>
        <v>0</v>
      </c>
    </row>
    <row r="64" spans="1:26" ht="60">
      <c r="A64" s="75">
        <v>12</v>
      </c>
      <c r="B64" s="76" t="s">
        <v>110</v>
      </c>
      <c r="C64" s="77">
        <v>1</v>
      </c>
      <c r="D64" s="78">
        <v>158.46</v>
      </c>
      <c r="E64" s="79" t="s">
        <v>111</v>
      </c>
      <c r="F64" s="78" t="s">
        <v>112</v>
      </c>
      <c r="G64" s="78" t="s">
        <v>113</v>
      </c>
      <c r="H64" s="78" t="s">
        <v>114</v>
      </c>
      <c r="I64" s="78" t="s">
        <v>115</v>
      </c>
      <c r="J64" s="78">
        <v>1111</v>
      </c>
      <c r="K64" s="79" t="s">
        <v>116</v>
      </c>
      <c r="L64" s="79" t="s">
        <v>45</v>
      </c>
      <c r="M64" s="79">
        <v>130</v>
      </c>
      <c r="N64" s="79">
        <v>89</v>
      </c>
      <c r="O64" s="79">
        <v>53</v>
      </c>
      <c r="P64" s="79">
        <v>31</v>
      </c>
      <c r="Q64" s="79">
        <v>538</v>
      </c>
      <c r="R64" s="79">
        <v>251</v>
      </c>
      <c r="S64" s="79">
        <v>0.85</v>
      </c>
      <c r="T64" s="79" t="s">
        <v>46</v>
      </c>
      <c r="U64" s="79" t="s">
        <v>117</v>
      </c>
      <c r="V64" s="64"/>
      <c r="W64" s="64"/>
      <c r="X64" s="64"/>
      <c r="Y64" s="64"/>
      <c r="Z64" s="64"/>
    </row>
    <row r="65" spans="1:27" s="42" customFormat="1" ht="24">
      <c r="A65" s="121"/>
      <c r="B65" s="127" t="s">
        <v>443</v>
      </c>
      <c r="C65" s="122" t="s">
        <v>520</v>
      </c>
      <c r="D65" s="123"/>
      <c r="E65" s="124"/>
      <c r="F65" s="123"/>
      <c r="G65" s="123" t="s">
        <v>479</v>
      </c>
      <c r="H65" s="123"/>
      <c r="I65" s="123"/>
      <c r="J65" s="123" t="s">
        <v>480</v>
      </c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5"/>
      <c r="W65" s="125"/>
      <c r="X65" s="125"/>
      <c r="Y65" s="125"/>
      <c r="Z65" s="125"/>
      <c r="AA65" s="42">
        <f>ROUND((111%=130%*0.85*100),0)</f>
        <v>0</v>
      </c>
    </row>
    <row r="66" spans="1:27" s="42" customFormat="1" ht="36">
      <c r="A66" s="121"/>
      <c r="B66" s="127" t="s">
        <v>446</v>
      </c>
      <c r="C66" s="122" t="s">
        <v>522</v>
      </c>
      <c r="D66" s="123"/>
      <c r="E66" s="124"/>
      <c r="F66" s="123"/>
      <c r="G66" s="123" t="s">
        <v>481</v>
      </c>
      <c r="H66" s="123"/>
      <c r="I66" s="123"/>
      <c r="J66" s="123" t="s">
        <v>444</v>
      </c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5"/>
      <c r="W66" s="125"/>
      <c r="X66" s="125"/>
      <c r="Y66" s="125"/>
      <c r="Z66" s="125"/>
      <c r="AA66" s="42">
        <f>ROUND((51%=89%*(0.85*0.8)*0.85*100),0)</f>
        <v>0</v>
      </c>
    </row>
    <row r="67" spans="1:26" ht="60">
      <c r="A67" s="75">
        <v>13</v>
      </c>
      <c r="B67" s="76" t="s">
        <v>118</v>
      </c>
      <c r="C67" s="77">
        <v>13.345</v>
      </c>
      <c r="D67" s="78">
        <v>5075.49</v>
      </c>
      <c r="E67" s="79" t="s">
        <v>119</v>
      </c>
      <c r="F67" s="78">
        <v>231.1</v>
      </c>
      <c r="G67" s="78" t="s">
        <v>120</v>
      </c>
      <c r="H67" s="78" t="s">
        <v>121</v>
      </c>
      <c r="I67" s="78">
        <v>3084</v>
      </c>
      <c r="J67" s="78">
        <v>272300</v>
      </c>
      <c r="K67" s="79" t="s">
        <v>122</v>
      </c>
      <c r="L67" s="79" t="s">
        <v>45</v>
      </c>
      <c r="M67" s="79">
        <v>100</v>
      </c>
      <c r="N67" s="79">
        <v>70</v>
      </c>
      <c r="O67" s="79">
        <v>5360</v>
      </c>
      <c r="P67" s="79">
        <v>3189</v>
      </c>
      <c r="Q67" s="79">
        <v>54666</v>
      </c>
      <c r="R67" s="79">
        <v>26021</v>
      </c>
      <c r="S67" s="79">
        <v>0.85</v>
      </c>
      <c r="T67" s="79" t="s">
        <v>46</v>
      </c>
      <c r="U67" s="79">
        <v>13290</v>
      </c>
      <c r="V67" s="64"/>
      <c r="W67" s="64"/>
      <c r="X67" s="64"/>
      <c r="Y67" s="64"/>
      <c r="Z67" s="64"/>
    </row>
    <row r="68" spans="1:27" s="42" customFormat="1" ht="24">
      <c r="A68" s="129"/>
      <c r="B68" s="133" t="s">
        <v>443</v>
      </c>
      <c r="C68" s="130" t="s">
        <v>523</v>
      </c>
      <c r="D68" s="131"/>
      <c r="E68" s="132"/>
      <c r="F68" s="131"/>
      <c r="G68" s="131" t="s">
        <v>482</v>
      </c>
      <c r="H68" s="131"/>
      <c r="I68" s="131"/>
      <c r="J68" s="131" t="s">
        <v>483</v>
      </c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25"/>
      <c r="W68" s="125"/>
      <c r="X68" s="125"/>
      <c r="Y68" s="125"/>
      <c r="Z68" s="125"/>
      <c r="AA68" s="42">
        <f>ROUND((85%=100%*0.85*100),0)</f>
        <v>0</v>
      </c>
    </row>
    <row r="69" spans="1:27" s="42" customFormat="1" ht="36">
      <c r="A69" s="129"/>
      <c r="B69" s="133" t="s">
        <v>446</v>
      </c>
      <c r="C69" s="130" t="s">
        <v>524</v>
      </c>
      <c r="D69" s="131"/>
      <c r="E69" s="132"/>
      <c r="F69" s="131"/>
      <c r="G69" s="131" t="s">
        <v>484</v>
      </c>
      <c r="H69" s="131"/>
      <c r="I69" s="131"/>
      <c r="J69" s="131" t="s">
        <v>485</v>
      </c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25"/>
      <c r="W69" s="125"/>
      <c r="X69" s="125"/>
      <c r="Y69" s="125"/>
      <c r="Z69" s="125"/>
      <c r="AA69" s="42">
        <f>ROUND((40%=70%*(0.85*0.8)*0.85*100),0)</f>
        <v>0</v>
      </c>
    </row>
    <row r="70" spans="1:26" ht="48">
      <c r="A70" s="75">
        <v>14</v>
      </c>
      <c r="B70" s="76" t="s">
        <v>123</v>
      </c>
      <c r="C70" s="77">
        <v>2.6885</v>
      </c>
      <c r="D70" s="78">
        <v>1875.2</v>
      </c>
      <c r="E70" s="79" t="s">
        <v>124</v>
      </c>
      <c r="F70" s="78">
        <v>11.65</v>
      </c>
      <c r="G70" s="78" t="s">
        <v>125</v>
      </c>
      <c r="H70" s="78" t="s">
        <v>126</v>
      </c>
      <c r="I70" s="78">
        <v>31</v>
      </c>
      <c r="J70" s="78">
        <v>22446</v>
      </c>
      <c r="K70" s="79" t="s">
        <v>127</v>
      </c>
      <c r="L70" s="79" t="s">
        <v>45</v>
      </c>
      <c r="M70" s="79">
        <v>105</v>
      </c>
      <c r="N70" s="79">
        <v>55</v>
      </c>
      <c r="O70" s="79">
        <v>334</v>
      </c>
      <c r="P70" s="79">
        <v>149</v>
      </c>
      <c r="Q70" s="79">
        <v>3403</v>
      </c>
      <c r="R70" s="79">
        <v>1212</v>
      </c>
      <c r="S70" s="79">
        <v>0.85</v>
      </c>
      <c r="T70" s="79" t="s">
        <v>46</v>
      </c>
      <c r="U70" s="79">
        <v>185</v>
      </c>
      <c r="V70" s="64"/>
      <c r="W70" s="64"/>
      <c r="X70" s="64"/>
      <c r="Y70" s="64"/>
      <c r="Z70" s="64"/>
    </row>
    <row r="71" spans="1:27" s="42" customFormat="1" ht="24">
      <c r="A71" s="129"/>
      <c r="B71" s="133" t="s">
        <v>443</v>
      </c>
      <c r="C71" s="130" t="s">
        <v>525</v>
      </c>
      <c r="D71" s="131"/>
      <c r="E71" s="132"/>
      <c r="F71" s="131"/>
      <c r="G71" s="131" t="s">
        <v>486</v>
      </c>
      <c r="H71" s="131"/>
      <c r="I71" s="131"/>
      <c r="J71" s="131" t="s">
        <v>487</v>
      </c>
      <c r="K71" s="132"/>
      <c r="L71" s="132"/>
      <c r="M71" s="132"/>
      <c r="N71" s="132"/>
      <c r="O71" s="132"/>
      <c r="P71" s="132"/>
      <c r="Q71" s="132"/>
      <c r="R71" s="132"/>
      <c r="S71" s="132"/>
      <c r="T71" s="132"/>
      <c r="U71" s="132"/>
      <c r="V71" s="125"/>
      <c r="W71" s="125"/>
      <c r="X71" s="125"/>
      <c r="Y71" s="125"/>
      <c r="Z71" s="125"/>
      <c r="AA71" s="42">
        <f>ROUND((89%=105%*0.85*100),0)</f>
        <v>0</v>
      </c>
    </row>
    <row r="72" spans="1:27" s="42" customFormat="1" ht="36">
      <c r="A72" s="129"/>
      <c r="B72" s="133" t="s">
        <v>446</v>
      </c>
      <c r="C72" s="130" t="s">
        <v>526</v>
      </c>
      <c r="D72" s="131"/>
      <c r="E72" s="132"/>
      <c r="F72" s="131"/>
      <c r="G72" s="131" t="s">
        <v>488</v>
      </c>
      <c r="H72" s="131"/>
      <c r="I72" s="131"/>
      <c r="J72" s="131" t="s">
        <v>489</v>
      </c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32"/>
      <c r="V72" s="125"/>
      <c r="W72" s="125"/>
      <c r="X72" s="125"/>
      <c r="Y72" s="125"/>
      <c r="Z72" s="125"/>
      <c r="AA72" s="42">
        <f>ROUND((32%=55%*(0.85*0.8)*0.85*100),0)</f>
        <v>0</v>
      </c>
    </row>
    <row r="73" spans="1:26" ht="21" customHeight="1">
      <c r="A73" s="161" t="s">
        <v>128</v>
      </c>
      <c r="B73" s="162"/>
      <c r="C73" s="162"/>
      <c r="D73" s="162"/>
      <c r="E73" s="162"/>
      <c r="F73" s="162"/>
      <c r="G73" s="162"/>
      <c r="H73" s="162"/>
      <c r="I73" s="162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162"/>
      <c r="V73" s="64"/>
      <c r="W73" s="64"/>
      <c r="X73" s="64"/>
      <c r="Y73" s="64"/>
      <c r="Z73" s="64"/>
    </row>
    <row r="74" spans="1:26" ht="48">
      <c r="A74" s="75">
        <v>15</v>
      </c>
      <c r="B74" s="76" t="s">
        <v>129</v>
      </c>
      <c r="C74" s="77">
        <v>0.229</v>
      </c>
      <c r="D74" s="78">
        <v>14170.55</v>
      </c>
      <c r="E74" s="79" t="s">
        <v>130</v>
      </c>
      <c r="F74" s="78" t="s">
        <v>131</v>
      </c>
      <c r="G74" s="78" t="s">
        <v>132</v>
      </c>
      <c r="H74" s="78" t="s">
        <v>133</v>
      </c>
      <c r="I74" s="78" t="s">
        <v>134</v>
      </c>
      <c r="J74" s="78">
        <v>17754</v>
      </c>
      <c r="K74" s="79" t="s">
        <v>135</v>
      </c>
      <c r="L74" s="79" t="s">
        <v>45</v>
      </c>
      <c r="M74" s="79">
        <v>142</v>
      </c>
      <c r="N74" s="79">
        <v>95</v>
      </c>
      <c r="O74" s="79">
        <v>440</v>
      </c>
      <c r="P74" s="79">
        <v>250</v>
      </c>
      <c r="Q74" s="79">
        <v>4486</v>
      </c>
      <c r="R74" s="79">
        <v>2041</v>
      </c>
      <c r="S74" s="79">
        <v>0.85</v>
      </c>
      <c r="T74" s="79" t="s">
        <v>46</v>
      </c>
      <c r="U74" s="79" t="s">
        <v>136</v>
      </c>
      <c r="V74" s="64"/>
      <c r="W74" s="64"/>
      <c r="X74" s="64"/>
      <c r="Y74" s="64"/>
      <c r="Z74" s="64"/>
    </row>
    <row r="75" spans="1:27" s="42" customFormat="1" ht="24">
      <c r="A75" s="121"/>
      <c r="B75" s="127" t="s">
        <v>443</v>
      </c>
      <c r="C75" s="122" t="s">
        <v>527</v>
      </c>
      <c r="D75" s="123"/>
      <c r="E75" s="124"/>
      <c r="F75" s="123"/>
      <c r="G75" s="123" t="s">
        <v>490</v>
      </c>
      <c r="H75" s="123"/>
      <c r="I75" s="123"/>
      <c r="J75" s="123" t="s">
        <v>491</v>
      </c>
      <c r="K75" s="124"/>
      <c r="L75" s="124"/>
      <c r="M75" s="124"/>
      <c r="N75" s="124"/>
      <c r="O75" s="124"/>
      <c r="P75" s="124"/>
      <c r="Q75" s="124"/>
      <c r="R75" s="124"/>
      <c r="S75" s="124"/>
      <c r="T75" s="124"/>
      <c r="U75" s="124"/>
      <c r="V75" s="125"/>
      <c r="W75" s="125"/>
      <c r="X75" s="125"/>
      <c r="Y75" s="125"/>
      <c r="Z75" s="125"/>
      <c r="AA75" s="42">
        <f>ROUND((121%=142%*0.85*100),0)</f>
        <v>0</v>
      </c>
    </row>
    <row r="76" spans="1:27" s="42" customFormat="1" ht="36">
      <c r="A76" s="121"/>
      <c r="B76" s="127" t="s">
        <v>446</v>
      </c>
      <c r="C76" s="122" t="s">
        <v>528</v>
      </c>
      <c r="D76" s="123"/>
      <c r="E76" s="124"/>
      <c r="F76" s="123"/>
      <c r="G76" s="123" t="s">
        <v>492</v>
      </c>
      <c r="H76" s="123"/>
      <c r="I76" s="123"/>
      <c r="J76" s="123" t="s">
        <v>493</v>
      </c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5"/>
      <c r="W76" s="125"/>
      <c r="X76" s="125"/>
      <c r="Y76" s="125"/>
      <c r="Z76" s="125"/>
      <c r="AA76" s="42">
        <f>ROUND((55%=95%*(0.85*0.8)*0.85*100),0)</f>
        <v>0</v>
      </c>
    </row>
    <row r="77" spans="1:26" ht="84">
      <c r="A77" s="75">
        <v>16</v>
      </c>
      <c r="B77" s="76" t="s">
        <v>137</v>
      </c>
      <c r="C77" s="77">
        <v>0.229</v>
      </c>
      <c r="D77" s="78">
        <v>30185.5</v>
      </c>
      <c r="E77" s="79" t="s">
        <v>138</v>
      </c>
      <c r="F77" s="78" t="s">
        <v>139</v>
      </c>
      <c r="G77" s="78" t="s">
        <v>140</v>
      </c>
      <c r="H77" s="78" t="s">
        <v>141</v>
      </c>
      <c r="I77" s="78" t="s">
        <v>142</v>
      </c>
      <c r="J77" s="78">
        <v>33708</v>
      </c>
      <c r="K77" s="79" t="s">
        <v>143</v>
      </c>
      <c r="L77" s="79" t="s">
        <v>45</v>
      </c>
      <c r="M77" s="79">
        <v>142</v>
      </c>
      <c r="N77" s="79">
        <v>95</v>
      </c>
      <c r="O77" s="79">
        <v>339</v>
      </c>
      <c r="P77" s="79">
        <v>193</v>
      </c>
      <c r="Q77" s="79">
        <v>3467</v>
      </c>
      <c r="R77" s="79">
        <v>1577</v>
      </c>
      <c r="S77" s="79">
        <v>0.85</v>
      </c>
      <c r="T77" s="79" t="s">
        <v>46</v>
      </c>
      <c r="U77" s="79" t="s">
        <v>144</v>
      </c>
      <c r="V77" s="64"/>
      <c r="W77" s="64"/>
      <c r="X77" s="64"/>
      <c r="Y77" s="64"/>
      <c r="Z77" s="64"/>
    </row>
    <row r="78" spans="1:27" s="42" customFormat="1" ht="24">
      <c r="A78" s="121"/>
      <c r="B78" s="127" t="s">
        <v>443</v>
      </c>
      <c r="C78" s="122" t="s">
        <v>527</v>
      </c>
      <c r="D78" s="123"/>
      <c r="E78" s="124"/>
      <c r="F78" s="123"/>
      <c r="G78" s="123" t="s">
        <v>494</v>
      </c>
      <c r="H78" s="123"/>
      <c r="I78" s="123"/>
      <c r="J78" s="123" t="s">
        <v>495</v>
      </c>
      <c r="K78" s="124"/>
      <c r="L78" s="124"/>
      <c r="M78" s="124"/>
      <c r="N78" s="124"/>
      <c r="O78" s="124"/>
      <c r="P78" s="124"/>
      <c r="Q78" s="124"/>
      <c r="R78" s="124"/>
      <c r="S78" s="124"/>
      <c r="T78" s="124"/>
      <c r="U78" s="124"/>
      <c r="V78" s="125"/>
      <c r="W78" s="125"/>
      <c r="X78" s="125"/>
      <c r="Y78" s="125"/>
      <c r="Z78" s="125"/>
      <c r="AA78" s="42">
        <f>ROUND((121%=142%*0.85*100),0)</f>
        <v>0</v>
      </c>
    </row>
    <row r="79" spans="1:27" s="42" customFormat="1" ht="36">
      <c r="A79" s="121"/>
      <c r="B79" s="127" t="s">
        <v>446</v>
      </c>
      <c r="C79" s="122" t="s">
        <v>528</v>
      </c>
      <c r="D79" s="123"/>
      <c r="E79" s="124"/>
      <c r="F79" s="123"/>
      <c r="G79" s="123" t="s">
        <v>496</v>
      </c>
      <c r="H79" s="123"/>
      <c r="I79" s="123"/>
      <c r="J79" s="123" t="s">
        <v>497</v>
      </c>
      <c r="K79" s="124"/>
      <c r="L79" s="124"/>
      <c r="M79" s="124"/>
      <c r="N79" s="124"/>
      <c r="O79" s="124"/>
      <c r="P79" s="124"/>
      <c r="Q79" s="124"/>
      <c r="R79" s="124"/>
      <c r="S79" s="124"/>
      <c r="T79" s="124"/>
      <c r="U79" s="124"/>
      <c r="V79" s="125"/>
      <c r="W79" s="125"/>
      <c r="X79" s="125"/>
      <c r="Y79" s="125"/>
      <c r="Z79" s="125"/>
      <c r="AA79" s="42">
        <f>ROUND((55%=95%*(0.85*0.8)*0.85*100),0)</f>
        <v>0</v>
      </c>
    </row>
    <row r="80" spans="1:26" ht="36">
      <c r="A80" s="75">
        <v>17</v>
      </c>
      <c r="B80" s="76" t="s">
        <v>145</v>
      </c>
      <c r="C80" s="77">
        <v>0.573</v>
      </c>
      <c r="D80" s="78">
        <v>3100.02</v>
      </c>
      <c r="E80" s="79" t="s">
        <v>146</v>
      </c>
      <c r="F80" s="78" t="s">
        <v>147</v>
      </c>
      <c r="G80" s="78" t="s">
        <v>148</v>
      </c>
      <c r="H80" s="78" t="s">
        <v>149</v>
      </c>
      <c r="I80" s="78" t="s">
        <v>150</v>
      </c>
      <c r="J80" s="78">
        <v>5306</v>
      </c>
      <c r="K80" s="79" t="s">
        <v>151</v>
      </c>
      <c r="L80" s="79" t="s">
        <v>45</v>
      </c>
      <c r="M80" s="79">
        <v>142</v>
      </c>
      <c r="N80" s="79">
        <v>95</v>
      </c>
      <c r="O80" s="79">
        <v>7</v>
      </c>
      <c r="P80" s="79">
        <v>4</v>
      </c>
      <c r="Q80" s="79">
        <v>71</v>
      </c>
      <c r="R80" s="79">
        <v>32</v>
      </c>
      <c r="S80" s="79">
        <v>0.85</v>
      </c>
      <c r="T80" s="79" t="s">
        <v>46</v>
      </c>
      <c r="U80" s="79" t="s">
        <v>152</v>
      </c>
      <c r="V80" s="64"/>
      <c r="W80" s="64"/>
      <c r="X80" s="64"/>
      <c r="Y80" s="64"/>
      <c r="Z80" s="64"/>
    </row>
    <row r="81" spans="1:27" s="42" customFormat="1" ht="24">
      <c r="A81" s="121"/>
      <c r="B81" s="127" t="s">
        <v>443</v>
      </c>
      <c r="C81" s="122" t="s">
        <v>527</v>
      </c>
      <c r="D81" s="123"/>
      <c r="E81" s="124"/>
      <c r="F81" s="123"/>
      <c r="G81" s="123" t="s">
        <v>498</v>
      </c>
      <c r="H81" s="123"/>
      <c r="I81" s="123"/>
      <c r="J81" s="123" t="s">
        <v>499</v>
      </c>
      <c r="K81" s="124"/>
      <c r="L81" s="124"/>
      <c r="M81" s="124"/>
      <c r="N81" s="124"/>
      <c r="O81" s="124"/>
      <c r="P81" s="124"/>
      <c r="Q81" s="124"/>
      <c r="R81" s="124"/>
      <c r="S81" s="124"/>
      <c r="T81" s="124"/>
      <c r="U81" s="124"/>
      <c r="V81" s="125"/>
      <c r="W81" s="125"/>
      <c r="X81" s="125"/>
      <c r="Y81" s="125"/>
      <c r="Z81" s="125"/>
      <c r="AA81" s="42">
        <f>ROUND((121%=142%*0.85*100),0)</f>
        <v>0</v>
      </c>
    </row>
    <row r="82" spans="1:27" s="42" customFormat="1" ht="36">
      <c r="A82" s="121"/>
      <c r="B82" s="127" t="s">
        <v>446</v>
      </c>
      <c r="C82" s="122" t="s">
        <v>528</v>
      </c>
      <c r="D82" s="123"/>
      <c r="E82" s="124"/>
      <c r="F82" s="123"/>
      <c r="G82" s="123" t="s">
        <v>500</v>
      </c>
      <c r="H82" s="123"/>
      <c r="I82" s="123"/>
      <c r="J82" s="123" t="s">
        <v>501</v>
      </c>
      <c r="K82" s="124"/>
      <c r="L82" s="124"/>
      <c r="M82" s="124"/>
      <c r="N82" s="124"/>
      <c r="O82" s="124"/>
      <c r="P82" s="124"/>
      <c r="Q82" s="124"/>
      <c r="R82" s="124"/>
      <c r="S82" s="124"/>
      <c r="T82" s="124"/>
      <c r="U82" s="124"/>
      <c r="V82" s="125"/>
      <c r="W82" s="125"/>
      <c r="X82" s="125"/>
      <c r="Y82" s="125"/>
      <c r="Z82" s="125"/>
      <c r="AA82" s="42">
        <f>ROUND((55%=95%*(0.85*0.8)*0.85*100),0)</f>
        <v>0</v>
      </c>
    </row>
    <row r="83" spans="1:26" ht="36">
      <c r="A83" s="75">
        <v>18</v>
      </c>
      <c r="B83" s="76" t="s">
        <v>153</v>
      </c>
      <c r="C83" s="77">
        <v>0.542</v>
      </c>
      <c r="D83" s="78">
        <v>124.01</v>
      </c>
      <c r="E83" s="79"/>
      <c r="F83" s="78" t="s">
        <v>154</v>
      </c>
      <c r="G83" s="78" t="s">
        <v>155</v>
      </c>
      <c r="H83" s="78"/>
      <c r="I83" s="78" t="s">
        <v>156</v>
      </c>
      <c r="J83" s="78">
        <v>477</v>
      </c>
      <c r="K83" s="79"/>
      <c r="L83" s="79" t="s">
        <v>45</v>
      </c>
      <c r="M83" s="79">
        <v>142</v>
      </c>
      <c r="N83" s="79">
        <v>95</v>
      </c>
      <c r="O83" s="79">
        <v>20</v>
      </c>
      <c r="P83" s="79">
        <v>11</v>
      </c>
      <c r="Q83" s="79">
        <v>205</v>
      </c>
      <c r="R83" s="79">
        <v>93</v>
      </c>
      <c r="S83" s="79">
        <v>0.85</v>
      </c>
      <c r="T83" s="79" t="s">
        <v>46</v>
      </c>
      <c r="U83" s="79" t="s">
        <v>157</v>
      </c>
      <c r="V83" s="64"/>
      <c r="W83" s="64"/>
      <c r="X83" s="64"/>
      <c r="Y83" s="64"/>
      <c r="Z83" s="64"/>
    </row>
    <row r="84" spans="1:27" s="42" customFormat="1" ht="24">
      <c r="A84" s="121"/>
      <c r="B84" s="127" t="s">
        <v>443</v>
      </c>
      <c r="C84" s="122" t="s">
        <v>527</v>
      </c>
      <c r="D84" s="123"/>
      <c r="E84" s="124"/>
      <c r="F84" s="123"/>
      <c r="G84" s="123" t="s">
        <v>502</v>
      </c>
      <c r="H84" s="123"/>
      <c r="I84" s="123"/>
      <c r="J84" s="123" t="s">
        <v>503</v>
      </c>
      <c r="K84" s="124"/>
      <c r="L84" s="124"/>
      <c r="M84" s="124"/>
      <c r="N84" s="124"/>
      <c r="O84" s="124"/>
      <c r="P84" s="124"/>
      <c r="Q84" s="124"/>
      <c r="R84" s="124"/>
      <c r="S84" s="124"/>
      <c r="T84" s="124"/>
      <c r="U84" s="124"/>
      <c r="V84" s="125"/>
      <c r="W84" s="125"/>
      <c r="X84" s="125"/>
      <c r="Y84" s="125"/>
      <c r="Z84" s="125"/>
      <c r="AA84" s="42">
        <f>ROUND((121%=142%*0.85*100),0)</f>
        <v>0</v>
      </c>
    </row>
    <row r="85" spans="1:27" s="42" customFormat="1" ht="36">
      <c r="A85" s="121"/>
      <c r="B85" s="127" t="s">
        <v>446</v>
      </c>
      <c r="C85" s="122" t="s">
        <v>528</v>
      </c>
      <c r="D85" s="123"/>
      <c r="E85" s="124"/>
      <c r="F85" s="123"/>
      <c r="G85" s="123" t="s">
        <v>504</v>
      </c>
      <c r="H85" s="123"/>
      <c r="I85" s="123"/>
      <c r="J85" s="123" t="s">
        <v>505</v>
      </c>
      <c r="K85" s="124"/>
      <c r="L85" s="124"/>
      <c r="M85" s="124"/>
      <c r="N85" s="124"/>
      <c r="O85" s="124"/>
      <c r="P85" s="124"/>
      <c r="Q85" s="124"/>
      <c r="R85" s="124"/>
      <c r="S85" s="124"/>
      <c r="T85" s="124"/>
      <c r="U85" s="124"/>
      <c r="V85" s="125"/>
      <c r="W85" s="125"/>
      <c r="X85" s="125"/>
      <c r="Y85" s="125"/>
      <c r="Z85" s="125"/>
      <c r="AA85" s="42">
        <f>ROUND((55%=95%*(0.85*0.8)*0.85*100),0)</f>
        <v>0</v>
      </c>
    </row>
    <row r="86" spans="1:26" ht="48">
      <c r="A86" s="70">
        <v>19</v>
      </c>
      <c r="B86" s="71" t="s">
        <v>158</v>
      </c>
      <c r="C86" s="72">
        <v>-0.573</v>
      </c>
      <c r="D86" s="73">
        <v>2970</v>
      </c>
      <c r="E86" s="74" t="s">
        <v>159</v>
      </c>
      <c r="F86" s="73"/>
      <c r="G86" s="73">
        <v>-1702</v>
      </c>
      <c r="H86" s="73" t="s">
        <v>160</v>
      </c>
      <c r="I86" s="73"/>
      <c r="J86" s="73">
        <v>-4990</v>
      </c>
      <c r="K86" s="74" t="s">
        <v>161</v>
      </c>
      <c r="L86" s="74" t="s">
        <v>71</v>
      </c>
      <c r="M86" s="74">
        <v>142</v>
      </c>
      <c r="N86" s="74">
        <v>95</v>
      </c>
      <c r="O86" s="74"/>
      <c r="P86" s="74"/>
      <c r="Q86" s="74"/>
      <c r="R86" s="74"/>
      <c r="S86" s="74">
        <v>0.85</v>
      </c>
      <c r="T86" s="74" t="s">
        <v>46</v>
      </c>
      <c r="U86" s="74"/>
      <c r="V86" s="64"/>
      <c r="W86" s="64"/>
      <c r="X86" s="64"/>
      <c r="Y86" s="64"/>
      <c r="Z86" s="64"/>
    </row>
    <row r="87" spans="1:26" ht="48">
      <c r="A87" s="70">
        <v>20</v>
      </c>
      <c r="B87" s="71" t="s">
        <v>162</v>
      </c>
      <c r="C87" s="72">
        <v>0.573</v>
      </c>
      <c r="D87" s="73">
        <v>3030</v>
      </c>
      <c r="E87" s="74" t="s">
        <v>163</v>
      </c>
      <c r="F87" s="73"/>
      <c r="G87" s="73">
        <v>1736</v>
      </c>
      <c r="H87" s="73" t="s">
        <v>164</v>
      </c>
      <c r="I87" s="73"/>
      <c r="J87" s="73">
        <v>6316</v>
      </c>
      <c r="K87" s="74" t="s">
        <v>165</v>
      </c>
      <c r="L87" s="74" t="s">
        <v>71</v>
      </c>
      <c r="M87" s="74">
        <v>142</v>
      </c>
      <c r="N87" s="74">
        <v>95</v>
      </c>
      <c r="O87" s="74"/>
      <c r="P87" s="74"/>
      <c r="Q87" s="74"/>
      <c r="R87" s="74"/>
      <c r="S87" s="74">
        <v>0.85</v>
      </c>
      <c r="T87" s="74" t="s">
        <v>46</v>
      </c>
      <c r="U87" s="74"/>
      <c r="V87" s="64"/>
      <c r="W87" s="64"/>
      <c r="X87" s="64"/>
      <c r="Y87" s="64"/>
      <c r="Z87" s="64"/>
    </row>
    <row r="88" spans="1:26" ht="72">
      <c r="A88" s="75">
        <v>21</v>
      </c>
      <c r="B88" s="76" t="s">
        <v>166</v>
      </c>
      <c r="C88" s="77">
        <v>0.229</v>
      </c>
      <c r="D88" s="78">
        <v>3218.43</v>
      </c>
      <c r="E88" s="79" t="s">
        <v>167</v>
      </c>
      <c r="F88" s="78" t="s">
        <v>168</v>
      </c>
      <c r="G88" s="78" t="s">
        <v>169</v>
      </c>
      <c r="H88" s="78" t="s">
        <v>170</v>
      </c>
      <c r="I88" s="78" t="s">
        <v>171</v>
      </c>
      <c r="J88" s="78">
        <v>4996</v>
      </c>
      <c r="K88" s="79" t="s">
        <v>172</v>
      </c>
      <c r="L88" s="79" t="s">
        <v>45</v>
      </c>
      <c r="M88" s="79">
        <v>142</v>
      </c>
      <c r="N88" s="79">
        <v>95</v>
      </c>
      <c r="O88" s="79">
        <v>256</v>
      </c>
      <c r="P88" s="79">
        <v>145</v>
      </c>
      <c r="Q88" s="79">
        <v>2599</v>
      </c>
      <c r="R88" s="79">
        <v>1182</v>
      </c>
      <c r="S88" s="79">
        <v>0.85</v>
      </c>
      <c r="T88" s="79" t="s">
        <v>46</v>
      </c>
      <c r="U88" s="79" t="s">
        <v>173</v>
      </c>
      <c r="V88" s="64"/>
      <c r="W88" s="64"/>
      <c r="X88" s="64"/>
      <c r="Y88" s="64"/>
      <c r="Z88" s="64"/>
    </row>
    <row r="89" spans="1:27" s="42" customFormat="1" ht="24">
      <c r="A89" s="121"/>
      <c r="B89" s="127" t="s">
        <v>443</v>
      </c>
      <c r="C89" s="122" t="s">
        <v>527</v>
      </c>
      <c r="D89" s="123"/>
      <c r="E89" s="124"/>
      <c r="F89" s="123"/>
      <c r="G89" s="123" t="s">
        <v>506</v>
      </c>
      <c r="H89" s="123"/>
      <c r="I89" s="123"/>
      <c r="J89" s="123" t="s">
        <v>507</v>
      </c>
      <c r="K89" s="124"/>
      <c r="L89" s="124"/>
      <c r="M89" s="124"/>
      <c r="N89" s="124"/>
      <c r="O89" s="124"/>
      <c r="P89" s="124"/>
      <c r="Q89" s="124"/>
      <c r="R89" s="124"/>
      <c r="S89" s="124"/>
      <c r="T89" s="124"/>
      <c r="U89" s="124"/>
      <c r="V89" s="125"/>
      <c r="W89" s="125"/>
      <c r="X89" s="125"/>
      <c r="Y89" s="125"/>
      <c r="Z89" s="125"/>
      <c r="AA89" s="42">
        <f>ROUND((121%=142%*0.85*100),0)</f>
        <v>0</v>
      </c>
    </row>
    <row r="90" spans="1:27" s="42" customFormat="1" ht="36">
      <c r="A90" s="121"/>
      <c r="B90" s="127" t="s">
        <v>446</v>
      </c>
      <c r="C90" s="122" t="s">
        <v>528</v>
      </c>
      <c r="D90" s="123"/>
      <c r="E90" s="124"/>
      <c r="F90" s="123"/>
      <c r="G90" s="123" t="s">
        <v>508</v>
      </c>
      <c r="H90" s="123"/>
      <c r="I90" s="123"/>
      <c r="J90" s="123" t="s">
        <v>509</v>
      </c>
      <c r="K90" s="124"/>
      <c r="L90" s="124"/>
      <c r="M90" s="124"/>
      <c r="N90" s="124"/>
      <c r="O90" s="124"/>
      <c r="P90" s="124"/>
      <c r="Q90" s="124"/>
      <c r="R90" s="124"/>
      <c r="S90" s="124"/>
      <c r="T90" s="124"/>
      <c r="U90" s="124"/>
      <c r="V90" s="125"/>
      <c r="W90" s="125"/>
      <c r="X90" s="125"/>
      <c r="Y90" s="125"/>
      <c r="Z90" s="125"/>
      <c r="AA90" s="42">
        <f>ROUND((55%=95%*(0.85*0.8)*0.85*100),0)</f>
        <v>0</v>
      </c>
    </row>
    <row r="91" spans="1:26" ht="72">
      <c r="A91" s="70">
        <v>22</v>
      </c>
      <c r="B91" s="71" t="s">
        <v>174</v>
      </c>
      <c r="C91" s="72">
        <v>22.12</v>
      </c>
      <c r="D91" s="73">
        <v>538</v>
      </c>
      <c r="E91" s="74" t="s">
        <v>175</v>
      </c>
      <c r="F91" s="73"/>
      <c r="G91" s="73">
        <v>11901</v>
      </c>
      <c r="H91" s="73" t="s">
        <v>176</v>
      </c>
      <c r="I91" s="73"/>
      <c r="J91" s="73">
        <v>63031</v>
      </c>
      <c r="K91" s="74" t="s">
        <v>177</v>
      </c>
      <c r="L91" s="74" t="s">
        <v>71</v>
      </c>
      <c r="M91" s="74">
        <v>142</v>
      </c>
      <c r="N91" s="74">
        <v>95</v>
      </c>
      <c r="O91" s="74"/>
      <c r="P91" s="74"/>
      <c r="Q91" s="74"/>
      <c r="R91" s="74"/>
      <c r="S91" s="74">
        <v>0.85</v>
      </c>
      <c r="T91" s="74" t="s">
        <v>46</v>
      </c>
      <c r="U91" s="74"/>
      <c r="V91" s="64"/>
      <c r="W91" s="64"/>
      <c r="X91" s="64"/>
      <c r="Y91" s="64"/>
      <c r="Z91" s="64"/>
    </row>
    <row r="92" spans="1:26" ht="60">
      <c r="A92" s="75">
        <v>23</v>
      </c>
      <c r="B92" s="76" t="s">
        <v>178</v>
      </c>
      <c r="C92" s="77">
        <v>0.27</v>
      </c>
      <c r="D92" s="78">
        <v>2674.67</v>
      </c>
      <c r="E92" s="79" t="s">
        <v>179</v>
      </c>
      <c r="F92" s="78" t="s">
        <v>180</v>
      </c>
      <c r="G92" s="78" t="s">
        <v>181</v>
      </c>
      <c r="H92" s="78" t="s">
        <v>182</v>
      </c>
      <c r="I92" s="78" t="s">
        <v>183</v>
      </c>
      <c r="J92" s="78">
        <v>4049</v>
      </c>
      <c r="K92" s="79" t="s">
        <v>184</v>
      </c>
      <c r="L92" s="79" t="s">
        <v>45</v>
      </c>
      <c r="M92" s="79">
        <v>142</v>
      </c>
      <c r="N92" s="79">
        <v>95</v>
      </c>
      <c r="O92" s="79">
        <v>148</v>
      </c>
      <c r="P92" s="79">
        <v>84</v>
      </c>
      <c r="Q92" s="79">
        <v>1514</v>
      </c>
      <c r="R92" s="79">
        <v>689</v>
      </c>
      <c r="S92" s="79">
        <v>0.85</v>
      </c>
      <c r="T92" s="79" t="s">
        <v>46</v>
      </c>
      <c r="U92" s="79" t="s">
        <v>185</v>
      </c>
      <c r="V92" s="64"/>
      <c r="W92" s="64"/>
      <c r="X92" s="64"/>
      <c r="Y92" s="64"/>
      <c r="Z92" s="64"/>
    </row>
    <row r="93" spans="1:27" s="42" customFormat="1" ht="24">
      <c r="A93" s="129"/>
      <c r="B93" s="133" t="s">
        <v>443</v>
      </c>
      <c r="C93" s="130" t="s">
        <v>527</v>
      </c>
      <c r="D93" s="131"/>
      <c r="E93" s="132"/>
      <c r="F93" s="131"/>
      <c r="G93" s="131" t="s">
        <v>510</v>
      </c>
      <c r="H93" s="131"/>
      <c r="I93" s="131"/>
      <c r="J93" s="131" t="s">
        <v>511</v>
      </c>
      <c r="K93" s="132"/>
      <c r="L93" s="132"/>
      <c r="M93" s="132"/>
      <c r="N93" s="132"/>
      <c r="O93" s="132"/>
      <c r="P93" s="132"/>
      <c r="Q93" s="132"/>
      <c r="R93" s="132"/>
      <c r="S93" s="132"/>
      <c r="T93" s="132"/>
      <c r="U93" s="132"/>
      <c r="V93" s="125"/>
      <c r="W93" s="125"/>
      <c r="X93" s="125"/>
      <c r="Y93" s="125"/>
      <c r="Z93" s="125"/>
      <c r="AA93" s="42">
        <f>ROUND((121%=142%*0.85*100),0)</f>
        <v>0</v>
      </c>
    </row>
    <row r="94" spans="1:27" s="42" customFormat="1" ht="36">
      <c r="A94" s="129"/>
      <c r="B94" s="133" t="s">
        <v>446</v>
      </c>
      <c r="C94" s="130" t="s">
        <v>528</v>
      </c>
      <c r="D94" s="131"/>
      <c r="E94" s="132"/>
      <c r="F94" s="131"/>
      <c r="G94" s="131" t="s">
        <v>512</v>
      </c>
      <c r="H94" s="131"/>
      <c r="I94" s="131"/>
      <c r="J94" s="131" t="s">
        <v>513</v>
      </c>
      <c r="K94" s="132"/>
      <c r="L94" s="132"/>
      <c r="M94" s="132"/>
      <c r="N94" s="132"/>
      <c r="O94" s="132"/>
      <c r="P94" s="132"/>
      <c r="Q94" s="132"/>
      <c r="R94" s="132"/>
      <c r="S94" s="132"/>
      <c r="T94" s="132"/>
      <c r="U94" s="132"/>
      <c r="V94" s="125"/>
      <c r="W94" s="125"/>
      <c r="X94" s="125"/>
      <c r="Y94" s="125"/>
      <c r="Z94" s="125"/>
      <c r="AA94" s="42">
        <f>ROUND((55%=95%*(0.85*0.8)*0.85*100),0)</f>
        <v>0</v>
      </c>
    </row>
    <row r="95" spans="1:26" ht="48">
      <c r="A95" s="75">
        <v>24</v>
      </c>
      <c r="B95" s="76" t="s">
        <v>186</v>
      </c>
      <c r="C95" s="77">
        <v>33.047</v>
      </c>
      <c r="D95" s="78">
        <v>97</v>
      </c>
      <c r="E95" s="79" t="s">
        <v>187</v>
      </c>
      <c r="F95" s="78"/>
      <c r="G95" s="78">
        <v>3206</v>
      </c>
      <c r="H95" s="78" t="s">
        <v>188</v>
      </c>
      <c r="I95" s="78"/>
      <c r="J95" s="78">
        <v>14683</v>
      </c>
      <c r="K95" s="79" t="s">
        <v>189</v>
      </c>
      <c r="L95" s="79" t="s">
        <v>71</v>
      </c>
      <c r="M95" s="79">
        <v>142</v>
      </c>
      <c r="N95" s="79">
        <v>95</v>
      </c>
      <c r="O95" s="79"/>
      <c r="P95" s="79"/>
      <c r="Q95" s="79"/>
      <c r="R95" s="79"/>
      <c r="S95" s="79">
        <v>0.85</v>
      </c>
      <c r="T95" s="79" t="s">
        <v>46</v>
      </c>
      <c r="U95" s="79"/>
      <c r="V95" s="64"/>
      <c r="W95" s="64"/>
      <c r="X95" s="64"/>
      <c r="Y95" s="64"/>
      <c r="Z95" s="64"/>
    </row>
    <row r="96" spans="1:26" ht="36">
      <c r="A96" s="159" t="s">
        <v>190</v>
      </c>
      <c r="B96" s="159"/>
      <c r="C96" s="159"/>
      <c r="D96" s="159"/>
      <c r="E96" s="159"/>
      <c r="F96" s="159"/>
      <c r="G96" s="80">
        <v>228124</v>
      </c>
      <c r="H96" s="80" t="s">
        <v>191</v>
      </c>
      <c r="I96" s="80" t="s">
        <v>192</v>
      </c>
      <c r="J96" s="80">
        <v>1180234</v>
      </c>
      <c r="K96" s="80" t="s">
        <v>193</v>
      </c>
      <c r="L96" s="80"/>
      <c r="M96" s="80"/>
      <c r="N96" s="80"/>
      <c r="O96" s="80"/>
      <c r="P96" s="80"/>
      <c r="Q96" s="80"/>
      <c r="R96" s="80"/>
      <c r="S96" s="80"/>
      <c r="T96" s="80"/>
      <c r="U96" s="80" t="s">
        <v>194</v>
      </c>
      <c r="V96" s="64"/>
      <c r="W96" s="64"/>
      <c r="X96" s="64"/>
      <c r="Y96" s="64"/>
      <c r="Z96" s="64"/>
    </row>
    <row r="97" spans="1:26" ht="12.75">
      <c r="A97" s="159" t="s">
        <v>195</v>
      </c>
      <c r="B97" s="159"/>
      <c r="C97" s="159"/>
      <c r="D97" s="159"/>
      <c r="E97" s="159"/>
      <c r="F97" s="159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64"/>
      <c r="W97" s="64"/>
      <c r="X97" s="64"/>
      <c r="Y97" s="64"/>
      <c r="Z97" s="64"/>
    </row>
    <row r="98" spans="1:26" ht="12.75">
      <c r="A98" s="159" t="s">
        <v>196</v>
      </c>
      <c r="B98" s="159"/>
      <c r="C98" s="159"/>
      <c r="D98" s="159"/>
      <c r="E98" s="159"/>
      <c r="F98" s="159"/>
      <c r="G98" s="80">
        <v>14354</v>
      </c>
      <c r="H98" s="80"/>
      <c r="I98" s="80"/>
      <c r="J98" s="80">
        <v>178740</v>
      </c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64"/>
      <c r="W98" s="64"/>
      <c r="X98" s="64"/>
      <c r="Y98" s="64"/>
      <c r="Z98" s="64"/>
    </row>
    <row r="99" spans="1:26" ht="12.75">
      <c r="A99" s="159" t="s">
        <v>197</v>
      </c>
      <c r="B99" s="159"/>
      <c r="C99" s="159"/>
      <c r="D99" s="159"/>
      <c r="E99" s="159"/>
      <c r="F99" s="159"/>
      <c r="G99" s="80">
        <v>191241</v>
      </c>
      <c r="H99" s="80"/>
      <c r="I99" s="80"/>
      <c r="J99" s="80">
        <v>898996</v>
      </c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64"/>
      <c r="W99" s="64"/>
      <c r="X99" s="64"/>
      <c r="Y99" s="64"/>
      <c r="Z99" s="64"/>
    </row>
    <row r="100" spans="1:26" ht="12.75">
      <c r="A100" s="159" t="s">
        <v>198</v>
      </c>
      <c r="B100" s="159"/>
      <c r="C100" s="159"/>
      <c r="D100" s="159"/>
      <c r="E100" s="159"/>
      <c r="F100" s="159"/>
      <c r="G100" s="80">
        <v>25013</v>
      </c>
      <c r="H100" s="80"/>
      <c r="I100" s="80"/>
      <c r="J100" s="80">
        <v>134906</v>
      </c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64"/>
      <c r="W100" s="64"/>
      <c r="X100" s="64"/>
      <c r="Y100" s="64"/>
      <c r="Z100" s="64"/>
    </row>
    <row r="101" spans="1:26" ht="12.75">
      <c r="A101" s="160" t="s">
        <v>199</v>
      </c>
      <c r="B101" s="160"/>
      <c r="C101" s="160"/>
      <c r="D101" s="160"/>
      <c r="E101" s="160"/>
      <c r="F101" s="160"/>
      <c r="G101" s="80">
        <v>16802</v>
      </c>
      <c r="H101" s="80"/>
      <c r="I101" s="80"/>
      <c r="J101" s="80">
        <v>178554</v>
      </c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64"/>
      <c r="W101" s="64"/>
      <c r="X101" s="64"/>
      <c r="Y101" s="64"/>
      <c r="Z101" s="64"/>
    </row>
    <row r="102" spans="1:26" ht="12.75">
      <c r="A102" s="160" t="s">
        <v>200</v>
      </c>
      <c r="B102" s="160"/>
      <c r="C102" s="160"/>
      <c r="D102" s="160"/>
      <c r="E102" s="160"/>
      <c r="F102" s="160"/>
      <c r="G102" s="80">
        <v>9645</v>
      </c>
      <c r="H102" s="80"/>
      <c r="I102" s="80"/>
      <c r="J102" s="80">
        <v>81890</v>
      </c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64"/>
      <c r="W102" s="64"/>
      <c r="X102" s="64"/>
      <c r="Y102" s="64"/>
      <c r="Z102" s="64"/>
    </row>
    <row r="103" spans="1:26" ht="12.75">
      <c r="A103" s="160" t="s">
        <v>201</v>
      </c>
      <c r="B103" s="160"/>
      <c r="C103" s="160"/>
      <c r="D103" s="160"/>
      <c r="E103" s="160"/>
      <c r="F103" s="16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64"/>
      <c r="W103" s="64"/>
      <c r="X103" s="64"/>
      <c r="Y103" s="64"/>
      <c r="Z103" s="64"/>
    </row>
    <row r="104" spans="1:26" ht="12.75">
      <c r="A104" s="159" t="s">
        <v>202</v>
      </c>
      <c r="B104" s="159"/>
      <c r="C104" s="159"/>
      <c r="D104" s="159"/>
      <c r="E104" s="159"/>
      <c r="F104" s="159"/>
      <c r="G104" s="80">
        <v>2322</v>
      </c>
      <c r="H104" s="80"/>
      <c r="I104" s="80"/>
      <c r="J104" s="80">
        <v>16350</v>
      </c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64"/>
      <c r="W104" s="64"/>
      <c r="X104" s="64"/>
      <c r="Y104" s="64"/>
      <c r="Z104" s="64"/>
    </row>
    <row r="105" spans="1:26" ht="12.75">
      <c r="A105" s="159" t="s">
        <v>203</v>
      </c>
      <c r="B105" s="159"/>
      <c r="C105" s="159"/>
      <c r="D105" s="159"/>
      <c r="E105" s="159"/>
      <c r="F105" s="159"/>
      <c r="G105" s="80">
        <v>707</v>
      </c>
      <c r="H105" s="80"/>
      <c r="I105" s="80"/>
      <c r="J105" s="80">
        <v>7551</v>
      </c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64"/>
      <c r="W105" s="64"/>
      <c r="X105" s="64"/>
      <c r="Y105" s="64"/>
      <c r="Z105" s="64"/>
    </row>
    <row r="106" spans="1:26" ht="12.75" customHeight="1">
      <c r="A106" s="159" t="s">
        <v>204</v>
      </c>
      <c r="B106" s="159"/>
      <c r="C106" s="159"/>
      <c r="D106" s="159"/>
      <c r="E106" s="159"/>
      <c r="F106" s="159"/>
      <c r="G106" s="80">
        <v>17085</v>
      </c>
      <c r="H106" s="80"/>
      <c r="I106" s="80"/>
      <c r="J106" s="80">
        <v>149334</v>
      </c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64"/>
      <c r="W106" s="64"/>
      <c r="X106" s="64"/>
      <c r="Y106" s="64"/>
      <c r="Z106" s="64"/>
    </row>
    <row r="107" spans="1:26" ht="12.75">
      <c r="A107" s="159" t="s">
        <v>205</v>
      </c>
      <c r="B107" s="159"/>
      <c r="C107" s="159"/>
      <c r="D107" s="159"/>
      <c r="E107" s="159"/>
      <c r="F107" s="159"/>
      <c r="G107" s="80">
        <v>122154</v>
      </c>
      <c r="H107" s="80"/>
      <c r="I107" s="80"/>
      <c r="J107" s="80">
        <v>724108</v>
      </c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64"/>
      <c r="W107" s="64"/>
      <c r="X107" s="64"/>
      <c r="Y107" s="64"/>
      <c r="Z107" s="64"/>
    </row>
    <row r="108" spans="1:26" ht="12.75">
      <c r="A108" s="159" t="s">
        <v>206</v>
      </c>
      <c r="B108" s="159"/>
      <c r="C108" s="159"/>
      <c r="D108" s="159"/>
      <c r="E108" s="159"/>
      <c r="F108" s="159"/>
      <c r="G108" s="80">
        <v>76281</v>
      </c>
      <c r="H108" s="80"/>
      <c r="I108" s="80"/>
      <c r="J108" s="80">
        <v>352987</v>
      </c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64"/>
      <c r="W108" s="64"/>
      <c r="X108" s="64"/>
      <c r="Y108" s="64"/>
      <c r="Z108" s="64"/>
    </row>
    <row r="109" spans="1:26" ht="12.75">
      <c r="A109" s="159" t="s">
        <v>207</v>
      </c>
      <c r="B109" s="159"/>
      <c r="C109" s="159"/>
      <c r="D109" s="159"/>
      <c r="E109" s="159"/>
      <c r="F109" s="159"/>
      <c r="G109" s="80">
        <v>5524</v>
      </c>
      <c r="H109" s="80"/>
      <c r="I109" s="80"/>
      <c r="J109" s="80">
        <v>27061</v>
      </c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64"/>
      <c r="W109" s="64"/>
      <c r="X109" s="64"/>
      <c r="Y109" s="64"/>
      <c r="Z109" s="64"/>
    </row>
    <row r="110" spans="1:26" ht="12.75">
      <c r="A110" s="159" t="s">
        <v>208</v>
      </c>
      <c r="B110" s="159"/>
      <c r="C110" s="159"/>
      <c r="D110" s="159"/>
      <c r="E110" s="159"/>
      <c r="F110" s="159"/>
      <c r="G110" s="80">
        <v>30498</v>
      </c>
      <c r="H110" s="80"/>
      <c r="I110" s="80"/>
      <c r="J110" s="80">
        <v>163287</v>
      </c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64"/>
      <c r="W110" s="64"/>
      <c r="X110" s="64"/>
      <c r="Y110" s="64"/>
      <c r="Z110" s="64"/>
    </row>
    <row r="111" spans="1:26" ht="12.75">
      <c r="A111" s="159" t="s">
        <v>209</v>
      </c>
      <c r="B111" s="159"/>
      <c r="C111" s="159"/>
      <c r="D111" s="159"/>
      <c r="E111" s="159"/>
      <c r="F111" s="159"/>
      <c r="G111" s="80">
        <v>254571</v>
      </c>
      <c r="H111" s="80"/>
      <c r="I111" s="80"/>
      <c r="J111" s="80">
        <v>1440678</v>
      </c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64"/>
      <c r="W111" s="64"/>
      <c r="X111" s="64"/>
      <c r="Y111" s="64"/>
      <c r="Z111" s="64"/>
    </row>
    <row r="112" spans="1:26" s="135" customFormat="1" ht="12.75">
      <c r="A112" s="176" t="s">
        <v>210</v>
      </c>
      <c r="B112" s="177"/>
      <c r="C112" s="177"/>
      <c r="D112" s="177"/>
      <c r="E112" s="177"/>
      <c r="F112" s="178"/>
      <c r="G112" s="134">
        <v>254571</v>
      </c>
      <c r="H112" s="134"/>
      <c r="I112" s="134"/>
      <c r="J112" s="134">
        <v>1440678</v>
      </c>
      <c r="K112" s="134"/>
      <c r="L112" s="134"/>
      <c r="M112" s="134"/>
      <c r="N112" s="134"/>
      <c r="O112" s="134"/>
      <c r="P112" s="134"/>
      <c r="Q112" s="134"/>
      <c r="R112" s="134"/>
      <c r="S112" s="134"/>
      <c r="T112" s="134"/>
      <c r="U112" s="134"/>
      <c r="V112" s="59"/>
      <c r="W112" s="59"/>
      <c r="X112" s="59"/>
      <c r="Y112" s="59"/>
      <c r="Z112" s="59"/>
    </row>
    <row r="113" spans="1:26" s="138" customFormat="1" ht="12.75">
      <c r="A113" s="165" t="s">
        <v>514</v>
      </c>
      <c r="B113" s="166"/>
      <c r="C113" s="166"/>
      <c r="D113" s="166"/>
      <c r="E113" s="166"/>
      <c r="F113" s="167"/>
      <c r="G113" s="139">
        <v>117</v>
      </c>
      <c r="H113" s="136"/>
      <c r="I113" s="136"/>
      <c r="J113" s="139">
        <v>100</v>
      </c>
      <c r="K113" s="136"/>
      <c r="L113" s="136"/>
      <c r="M113" s="136"/>
      <c r="N113" s="136"/>
      <c r="O113" s="136"/>
      <c r="P113" s="136"/>
      <c r="Q113" s="136"/>
      <c r="R113" s="136"/>
      <c r="S113" s="136"/>
      <c r="T113" s="136"/>
      <c r="U113" s="136"/>
      <c r="V113" s="137"/>
      <c r="W113" s="137"/>
      <c r="X113" s="137"/>
      <c r="Y113" s="137"/>
      <c r="Z113" s="137"/>
    </row>
    <row r="114" spans="1:26" s="138" customFormat="1" ht="12.75">
      <c r="A114" s="165" t="s">
        <v>515</v>
      </c>
      <c r="B114" s="166"/>
      <c r="C114" s="166"/>
      <c r="D114" s="166"/>
      <c r="E114" s="166"/>
      <c r="F114" s="167"/>
      <c r="G114" s="139">
        <v>67</v>
      </c>
      <c r="H114" s="136"/>
      <c r="I114" s="136"/>
      <c r="J114" s="139">
        <v>46</v>
      </c>
      <c r="K114" s="136"/>
      <c r="L114" s="136"/>
      <c r="M114" s="136"/>
      <c r="N114" s="136"/>
      <c r="O114" s="136"/>
      <c r="P114" s="136"/>
      <c r="Q114" s="136"/>
      <c r="R114" s="136"/>
      <c r="S114" s="136"/>
      <c r="T114" s="136"/>
      <c r="U114" s="136"/>
      <c r="V114" s="137"/>
      <c r="W114" s="137"/>
      <c r="X114" s="137"/>
      <c r="Y114" s="137"/>
      <c r="Z114" s="137"/>
    </row>
    <row r="115" spans="1:26" ht="12.75">
      <c r="A115" s="65"/>
      <c r="B115" s="120" t="s">
        <v>435</v>
      </c>
      <c r="C115" s="65"/>
      <c r="D115" s="65"/>
      <c r="E115" s="65"/>
      <c r="F115" s="65"/>
      <c r="G115" s="65"/>
      <c r="H115" s="65"/>
      <c r="I115" s="65"/>
      <c r="J115" s="120">
        <v>259322</v>
      </c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4"/>
      <c r="W115" s="64"/>
      <c r="X115" s="64"/>
      <c r="Y115" s="64"/>
      <c r="Z115" s="64"/>
    </row>
    <row r="116" spans="1:26" ht="12.75">
      <c r="A116" s="45"/>
      <c r="B116" s="59" t="s">
        <v>436</v>
      </c>
      <c r="C116" s="46"/>
      <c r="D116" s="46"/>
      <c r="E116" s="46"/>
      <c r="F116" s="46"/>
      <c r="G116" s="46"/>
      <c r="H116" s="46"/>
      <c r="I116" s="46"/>
      <c r="J116" s="59">
        <v>1700000</v>
      </c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64"/>
      <c r="W116" s="64"/>
      <c r="X116" s="64"/>
      <c r="Y116" s="64"/>
      <c r="Z116" s="64"/>
    </row>
    <row r="117" spans="1:26" ht="12.75">
      <c r="A117" s="45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64"/>
      <c r="W117" s="64"/>
      <c r="X117" s="64"/>
      <c r="Y117" s="64"/>
      <c r="Z117" s="64"/>
    </row>
    <row r="118" spans="1:26" ht="12.75">
      <c r="A118" s="45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64"/>
      <c r="W118" s="64"/>
      <c r="X118" s="64"/>
      <c r="Y118" s="64"/>
      <c r="Z118" s="64"/>
    </row>
    <row r="119" spans="1:26" ht="12.75">
      <c r="A119" s="168" t="s">
        <v>211</v>
      </c>
      <c r="B119" s="169"/>
      <c r="C119" s="169"/>
      <c r="D119" s="169"/>
      <c r="E119" s="169"/>
      <c r="F119" s="169"/>
      <c r="G119" s="169"/>
      <c r="H119" s="169"/>
      <c r="I119" s="169"/>
      <c r="J119" s="169"/>
      <c r="K119" s="169"/>
      <c r="L119" s="169"/>
      <c r="M119" s="169"/>
      <c r="N119" s="169"/>
      <c r="O119" s="169"/>
      <c r="P119" s="169"/>
      <c r="Q119" s="169"/>
      <c r="R119" s="169"/>
      <c r="S119" s="169"/>
      <c r="T119" s="46"/>
      <c r="U119" s="46"/>
      <c r="V119" s="64"/>
      <c r="W119" s="64"/>
      <c r="X119" s="64"/>
      <c r="Y119" s="64"/>
      <c r="Z119" s="64"/>
    </row>
    <row r="120" spans="1:26" ht="12.75">
      <c r="A120" s="45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64"/>
      <c r="W120" s="64"/>
      <c r="X120" s="64"/>
      <c r="Y120" s="64"/>
      <c r="Z120" s="64"/>
    </row>
    <row r="121" spans="1:26" ht="12.75">
      <c r="A121" s="141" t="s">
        <v>212</v>
      </c>
      <c r="B121" s="142"/>
      <c r="C121" s="142"/>
      <c r="D121" s="142"/>
      <c r="E121" s="142"/>
      <c r="F121" s="142"/>
      <c r="G121" s="142"/>
      <c r="H121" s="142"/>
      <c r="I121" s="142"/>
      <c r="J121" s="142"/>
      <c r="K121" s="142"/>
      <c r="L121" s="142"/>
      <c r="M121" s="142"/>
      <c r="N121" s="142"/>
      <c r="O121" s="142"/>
      <c r="P121" s="142"/>
      <c r="Q121" s="142"/>
      <c r="R121" s="142"/>
      <c r="S121" s="142"/>
      <c r="T121" s="81" t="s">
        <v>213</v>
      </c>
      <c r="U121" s="81" t="s">
        <v>214</v>
      </c>
      <c r="V121" s="64"/>
      <c r="W121" s="64"/>
      <c r="X121" s="64"/>
      <c r="Y121" s="64"/>
      <c r="Z121" s="64"/>
    </row>
    <row r="122" spans="1:26" ht="12.75">
      <c r="A122" s="171" t="s">
        <v>215</v>
      </c>
      <c r="B122" s="172"/>
      <c r="C122" s="172"/>
      <c r="D122" s="172"/>
      <c r="E122" s="172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  <c r="R122" s="172"/>
      <c r="S122" s="172"/>
      <c r="T122" s="82"/>
      <c r="U122" s="85"/>
      <c r="V122" s="64"/>
      <c r="W122" s="64"/>
      <c r="X122" s="64"/>
      <c r="Y122" s="64"/>
      <c r="Z122" s="64"/>
    </row>
    <row r="123" spans="1:26" ht="12.75">
      <c r="A123" s="173" t="s">
        <v>216</v>
      </c>
      <c r="B123" s="140"/>
      <c r="C123" s="140"/>
      <c r="D123" s="140"/>
      <c r="E123" s="140"/>
      <c r="F123" s="140"/>
      <c r="G123" s="140"/>
      <c r="H123" s="140"/>
      <c r="I123" s="140"/>
      <c r="J123" s="140"/>
      <c r="K123" s="140"/>
      <c r="L123" s="140"/>
      <c r="M123" s="140"/>
      <c r="N123" s="140"/>
      <c r="O123" s="140"/>
      <c r="P123" s="140"/>
      <c r="Q123" s="140"/>
      <c r="R123" s="140"/>
      <c r="S123" s="140"/>
      <c r="T123" s="82"/>
      <c r="U123" s="85"/>
      <c r="V123" s="64"/>
      <c r="W123" s="64"/>
      <c r="X123" s="64"/>
      <c r="Y123" s="64"/>
      <c r="Z123" s="64"/>
    </row>
    <row r="124" spans="1:26" ht="12.75">
      <c r="A124" s="170" t="s">
        <v>217</v>
      </c>
      <c r="B124" s="140"/>
      <c r="C124" s="140"/>
      <c r="D124" s="140"/>
      <c r="E124" s="140"/>
      <c r="F124" s="140"/>
      <c r="G124" s="140"/>
      <c r="H124" s="140"/>
      <c r="I124" s="140"/>
      <c r="J124" s="140"/>
      <c r="K124" s="140"/>
      <c r="L124" s="140"/>
      <c r="M124" s="140"/>
      <c r="N124" s="140"/>
      <c r="O124" s="140"/>
      <c r="P124" s="140"/>
      <c r="Q124" s="140"/>
      <c r="R124" s="140"/>
      <c r="S124" s="140"/>
      <c r="T124" s="83">
        <v>130</v>
      </c>
      <c r="U124" s="86">
        <v>89</v>
      </c>
      <c r="V124" s="64"/>
      <c r="W124" s="64"/>
      <c r="X124" s="64"/>
      <c r="Y124" s="64"/>
      <c r="Z124" s="64"/>
    </row>
    <row r="125" spans="1:26" ht="12.75">
      <c r="A125" s="170" t="s">
        <v>218</v>
      </c>
      <c r="B125" s="140"/>
      <c r="C125" s="140"/>
      <c r="D125" s="140"/>
      <c r="E125" s="140"/>
      <c r="F125" s="140"/>
      <c r="G125" s="140"/>
      <c r="H125" s="140"/>
      <c r="I125" s="140"/>
      <c r="J125" s="140"/>
      <c r="K125" s="140"/>
      <c r="L125" s="140"/>
      <c r="M125" s="140"/>
      <c r="N125" s="140"/>
      <c r="O125" s="140"/>
      <c r="P125" s="140"/>
      <c r="Q125" s="140"/>
      <c r="R125" s="140"/>
      <c r="S125" s="140"/>
      <c r="T125" s="83"/>
      <c r="U125" s="86"/>
      <c r="V125" s="64"/>
      <c r="W125" s="64"/>
      <c r="X125" s="64"/>
      <c r="Y125" s="64"/>
      <c r="Z125" s="64"/>
    </row>
    <row r="126" spans="1:26" ht="12.75">
      <c r="A126" s="170" t="s">
        <v>219</v>
      </c>
      <c r="B126" s="140"/>
      <c r="C126" s="140"/>
      <c r="D126" s="140"/>
      <c r="E126" s="140"/>
      <c r="F126" s="140"/>
      <c r="G126" s="140"/>
      <c r="H126" s="140"/>
      <c r="I126" s="140"/>
      <c r="J126" s="140"/>
      <c r="K126" s="140"/>
      <c r="L126" s="140"/>
      <c r="M126" s="140"/>
      <c r="N126" s="140"/>
      <c r="O126" s="140"/>
      <c r="P126" s="140"/>
      <c r="Q126" s="140"/>
      <c r="R126" s="140"/>
      <c r="S126" s="140"/>
      <c r="T126" s="83"/>
      <c r="U126" s="86"/>
      <c r="V126" s="64"/>
      <c r="W126" s="64"/>
      <c r="X126" s="64"/>
      <c r="Y126" s="64"/>
      <c r="Z126" s="64"/>
    </row>
    <row r="127" spans="1:26" ht="12.75">
      <c r="A127" s="170" t="s">
        <v>220</v>
      </c>
      <c r="B127" s="140"/>
      <c r="C127" s="140"/>
      <c r="D127" s="140"/>
      <c r="E127" s="140"/>
      <c r="F127" s="140"/>
      <c r="G127" s="140"/>
      <c r="H127" s="140"/>
      <c r="I127" s="140"/>
      <c r="J127" s="140"/>
      <c r="K127" s="140"/>
      <c r="L127" s="140"/>
      <c r="M127" s="140"/>
      <c r="N127" s="140"/>
      <c r="O127" s="140"/>
      <c r="P127" s="140"/>
      <c r="Q127" s="140"/>
      <c r="R127" s="140"/>
      <c r="S127" s="140"/>
      <c r="T127" s="83"/>
      <c r="U127" s="86"/>
      <c r="V127" s="64"/>
      <c r="W127" s="64"/>
      <c r="X127" s="64"/>
      <c r="Y127" s="64"/>
      <c r="Z127" s="64"/>
    </row>
    <row r="128" spans="1:26" ht="12.75">
      <c r="A128" s="170" t="s">
        <v>221</v>
      </c>
      <c r="B128" s="140"/>
      <c r="C128" s="140"/>
      <c r="D128" s="140"/>
      <c r="E128" s="140"/>
      <c r="F128" s="140"/>
      <c r="G128" s="140"/>
      <c r="H128" s="140"/>
      <c r="I128" s="140"/>
      <c r="J128" s="140"/>
      <c r="K128" s="140"/>
      <c r="L128" s="140"/>
      <c r="M128" s="140"/>
      <c r="N128" s="140"/>
      <c r="O128" s="140"/>
      <c r="P128" s="140"/>
      <c r="Q128" s="140"/>
      <c r="R128" s="140"/>
      <c r="S128" s="140"/>
      <c r="T128" s="83"/>
      <c r="U128" s="86"/>
      <c r="V128" s="64"/>
      <c r="W128" s="64"/>
      <c r="X128" s="64"/>
      <c r="Y128" s="64"/>
      <c r="Z128" s="64"/>
    </row>
    <row r="129" spans="1:26" ht="12.75">
      <c r="A129" s="170" t="s">
        <v>222</v>
      </c>
      <c r="B129" s="140"/>
      <c r="C129" s="140"/>
      <c r="D129" s="140"/>
      <c r="E129" s="140"/>
      <c r="F129" s="140"/>
      <c r="G129" s="140"/>
      <c r="H129" s="140"/>
      <c r="I129" s="140"/>
      <c r="J129" s="140"/>
      <c r="K129" s="140"/>
      <c r="L129" s="140"/>
      <c r="M129" s="140"/>
      <c r="N129" s="140"/>
      <c r="O129" s="140"/>
      <c r="P129" s="140"/>
      <c r="Q129" s="140"/>
      <c r="R129" s="140"/>
      <c r="S129" s="140"/>
      <c r="T129" s="83"/>
      <c r="U129" s="86"/>
      <c r="V129" s="64"/>
      <c r="W129" s="64"/>
      <c r="X129" s="64"/>
      <c r="Y129" s="64"/>
      <c r="Z129" s="64"/>
    </row>
    <row r="130" spans="1:26" ht="12.75">
      <c r="A130" s="170" t="s">
        <v>223</v>
      </c>
      <c r="B130" s="140"/>
      <c r="C130" s="140"/>
      <c r="D130" s="140"/>
      <c r="E130" s="140"/>
      <c r="F130" s="140"/>
      <c r="G130" s="140"/>
      <c r="H130" s="140"/>
      <c r="I130" s="140"/>
      <c r="J130" s="140"/>
      <c r="K130" s="140"/>
      <c r="L130" s="140"/>
      <c r="M130" s="140"/>
      <c r="N130" s="140"/>
      <c r="O130" s="140"/>
      <c r="P130" s="140"/>
      <c r="Q130" s="140"/>
      <c r="R130" s="140"/>
      <c r="S130" s="140"/>
      <c r="T130" s="83"/>
      <c r="U130" s="86"/>
      <c r="V130" s="64"/>
      <c r="W130" s="64"/>
      <c r="X130" s="64"/>
      <c r="Y130" s="64"/>
      <c r="Z130" s="64"/>
    </row>
    <row r="131" spans="1:26" ht="12.75">
      <c r="A131" s="170" t="s">
        <v>224</v>
      </c>
      <c r="B131" s="140"/>
      <c r="C131" s="140"/>
      <c r="D131" s="140"/>
      <c r="E131" s="140"/>
      <c r="F131" s="140"/>
      <c r="G131" s="140"/>
      <c r="H131" s="140"/>
      <c r="I131" s="140"/>
      <c r="J131" s="140"/>
      <c r="K131" s="140"/>
      <c r="L131" s="140"/>
      <c r="M131" s="140"/>
      <c r="N131" s="140"/>
      <c r="O131" s="140"/>
      <c r="P131" s="140"/>
      <c r="Q131" s="140"/>
      <c r="R131" s="140"/>
      <c r="S131" s="140"/>
      <c r="T131" s="83">
        <v>95</v>
      </c>
      <c r="U131" s="86">
        <v>50</v>
      </c>
      <c r="V131" s="64"/>
      <c r="W131" s="64"/>
      <c r="X131" s="64"/>
      <c r="Y131" s="64"/>
      <c r="Z131" s="64"/>
    </row>
    <row r="132" spans="1:26" ht="12.75">
      <c r="A132" s="170" t="s">
        <v>225</v>
      </c>
      <c r="B132" s="140"/>
      <c r="C132" s="140"/>
      <c r="D132" s="140"/>
      <c r="E132" s="140"/>
      <c r="F132" s="140"/>
      <c r="G132" s="140"/>
      <c r="H132" s="140"/>
      <c r="I132" s="140"/>
      <c r="J132" s="140"/>
      <c r="K132" s="140"/>
      <c r="L132" s="140"/>
      <c r="M132" s="140"/>
      <c r="N132" s="140"/>
      <c r="O132" s="140"/>
      <c r="P132" s="140"/>
      <c r="Q132" s="140"/>
      <c r="R132" s="140"/>
      <c r="S132" s="140"/>
      <c r="T132" s="83"/>
      <c r="U132" s="86"/>
      <c r="V132" s="64"/>
      <c r="W132" s="64"/>
      <c r="X132" s="64"/>
      <c r="Y132" s="64"/>
      <c r="Z132" s="64"/>
    </row>
    <row r="133" spans="1:26" ht="12.75">
      <c r="A133" s="170" t="s">
        <v>226</v>
      </c>
      <c r="B133" s="140"/>
      <c r="C133" s="140"/>
      <c r="D133" s="140"/>
      <c r="E133" s="140"/>
      <c r="F133" s="140"/>
      <c r="G133" s="140"/>
      <c r="H133" s="140"/>
      <c r="I133" s="140"/>
      <c r="J133" s="140"/>
      <c r="K133" s="140"/>
      <c r="L133" s="140"/>
      <c r="M133" s="140"/>
      <c r="N133" s="140"/>
      <c r="O133" s="140"/>
      <c r="P133" s="140"/>
      <c r="Q133" s="140"/>
      <c r="R133" s="140"/>
      <c r="S133" s="140"/>
      <c r="T133" s="83"/>
      <c r="U133" s="86"/>
      <c r="V133" s="64"/>
      <c r="W133" s="64"/>
      <c r="X133" s="64"/>
      <c r="Y133" s="64"/>
      <c r="Z133" s="64"/>
    </row>
    <row r="134" spans="1:26" ht="12.75">
      <c r="A134" s="170" t="s">
        <v>227</v>
      </c>
      <c r="B134" s="140"/>
      <c r="C134" s="140"/>
      <c r="D134" s="140"/>
      <c r="E134" s="140"/>
      <c r="F134" s="140"/>
      <c r="G134" s="140"/>
      <c r="H134" s="140"/>
      <c r="I134" s="140"/>
      <c r="J134" s="140"/>
      <c r="K134" s="140"/>
      <c r="L134" s="140"/>
      <c r="M134" s="140"/>
      <c r="N134" s="140"/>
      <c r="O134" s="140"/>
      <c r="P134" s="140"/>
      <c r="Q134" s="140"/>
      <c r="R134" s="140"/>
      <c r="S134" s="140"/>
      <c r="T134" s="83">
        <v>80</v>
      </c>
      <c r="U134" s="86">
        <v>45</v>
      </c>
      <c r="V134" s="64"/>
      <c r="W134" s="64"/>
      <c r="X134" s="64"/>
      <c r="Y134" s="64"/>
      <c r="Z134" s="64"/>
    </row>
    <row r="135" spans="1:26" ht="12.75">
      <c r="A135" s="170" t="s">
        <v>228</v>
      </c>
      <c r="B135" s="140"/>
      <c r="C135" s="140"/>
      <c r="D135" s="140"/>
      <c r="E135" s="140"/>
      <c r="F135" s="140"/>
      <c r="G135" s="140"/>
      <c r="H135" s="140"/>
      <c r="I135" s="140"/>
      <c r="J135" s="140"/>
      <c r="K135" s="140"/>
      <c r="L135" s="140"/>
      <c r="M135" s="140"/>
      <c r="N135" s="140"/>
      <c r="O135" s="140"/>
      <c r="P135" s="140"/>
      <c r="Q135" s="140"/>
      <c r="R135" s="140"/>
      <c r="S135" s="140"/>
      <c r="T135" s="83"/>
      <c r="U135" s="86"/>
      <c r="V135" s="64"/>
      <c r="W135" s="64"/>
      <c r="X135" s="64"/>
      <c r="Y135" s="64"/>
      <c r="Z135" s="64"/>
    </row>
    <row r="136" spans="1:26" ht="12.75">
      <c r="A136" s="170" t="s">
        <v>229</v>
      </c>
      <c r="B136" s="140"/>
      <c r="C136" s="140"/>
      <c r="D136" s="140"/>
      <c r="E136" s="140"/>
      <c r="F136" s="140"/>
      <c r="G136" s="140"/>
      <c r="H136" s="140"/>
      <c r="I136" s="140"/>
      <c r="J136" s="140"/>
      <c r="K136" s="140"/>
      <c r="L136" s="140"/>
      <c r="M136" s="140"/>
      <c r="N136" s="140"/>
      <c r="O136" s="140"/>
      <c r="P136" s="140"/>
      <c r="Q136" s="140"/>
      <c r="R136" s="140"/>
      <c r="S136" s="140"/>
      <c r="T136" s="83">
        <v>130</v>
      </c>
      <c r="U136" s="86">
        <v>85</v>
      </c>
      <c r="V136" s="64"/>
      <c r="W136" s="64"/>
      <c r="X136" s="64"/>
      <c r="Y136" s="64"/>
      <c r="Z136" s="64"/>
    </row>
    <row r="137" spans="1:26" ht="12.75">
      <c r="A137" s="170" t="s">
        <v>230</v>
      </c>
      <c r="B137" s="140"/>
      <c r="C137" s="140"/>
      <c r="D137" s="140"/>
      <c r="E137" s="140"/>
      <c r="F137" s="140"/>
      <c r="G137" s="140"/>
      <c r="H137" s="140"/>
      <c r="I137" s="140"/>
      <c r="J137" s="140"/>
      <c r="K137" s="140"/>
      <c r="L137" s="140"/>
      <c r="M137" s="140"/>
      <c r="N137" s="140"/>
      <c r="O137" s="140"/>
      <c r="P137" s="140"/>
      <c r="Q137" s="140"/>
      <c r="R137" s="140"/>
      <c r="S137" s="140"/>
      <c r="T137" s="83"/>
      <c r="U137" s="86"/>
      <c r="V137" s="64"/>
      <c r="W137" s="64"/>
      <c r="X137" s="64"/>
      <c r="Y137" s="64"/>
      <c r="Z137" s="64"/>
    </row>
    <row r="138" spans="1:26" ht="12.75">
      <c r="A138" s="170" t="s">
        <v>231</v>
      </c>
      <c r="B138" s="140"/>
      <c r="C138" s="140"/>
      <c r="D138" s="140"/>
      <c r="E138" s="140"/>
      <c r="F138" s="140"/>
      <c r="G138" s="140"/>
      <c r="H138" s="140"/>
      <c r="I138" s="140"/>
      <c r="J138" s="140"/>
      <c r="K138" s="140"/>
      <c r="L138" s="140"/>
      <c r="M138" s="140"/>
      <c r="N138" s="140"/>
      <c r="O138" s="140"/>
      <c r="P138" s="140"/>
      <c r="Q138" s="140"/>
      <c r="R138" s="140"/>
      <c r="S138" s="140"/>
      <c r="T138" s="83"/>
      <c r="U138" s="86"/>
      <c r="V138" s="64"/>
      <c r="W138" s="64"/>
      <c r="X138" s="64"/>
      <c r="Y138" s="64"/>
      <c r="Z138" s="64"/>
    </row>
    <row r="139" spans="1:26" ht="12.75">
      <c r="A139" s="170" t="s">
        <v>232</v>
      </c>
      <c r="B139" s="140"/>
      <c r="C139" s="140"/>
      <c r="D139" s="140"/>
      <c r="E139" s="140"/>
      <c r="F139" s="140"/>
      <c r="G139" s="140"/>
      <c r="H139" s="140"/>
      <c r="I139" s="140"/>
      <c r="J139" s="140"/>
      <c r="K139" s="140"/>
      <c r="L139" s="140"/>
      <c r="M139" s="140"/>
      <c r="N139" s="140"/>
      <c r="O139" s="140"/>
      <c r="P139" s="140"/>
      <c r="Q139" s="140"/>
      <c r="R139" s="140"/>
      <c r="S139" s="140"/>
      <c r="T139" s="83"/>
      <c r="U139" s="86"/>
      <c r="V139" s="64"/>
      <c r="W139" s="64"/>
      <c r="X139" s="64"/>
      <c r="Y139" s="64"/>
      <c r="Z139" s="64"/>
    </row>
    <row r="140" spans="1:26" ht="12.75">
      <c r="A140" s="170" t="s">
        <v>233</v>
      </c>
      <c r="B140" s="140"/>
      <c r="C140" s="140"/>
      <c r="D140" s="140"/>
      <c r="E140" s="140"/>
      <c r="F140" s="140"/>
      <c r="G140" s="140"/>
      <c r="H140" s="140"/>
      <c r="I140" s="140"/>
      <c r="J140" s="140"/>
      <c r="K140" s="140"/>
      <c r="L140" s="140"/>
      <c r="M140" s="140"/>
      <c r="N140" s="140"/>
      <c r="O140" s="140"/>
      <c r="P140" s="140"/>
      <c r="Q140" s="140"/>
      <c r="R140" s="140"/>
      <c r="S140" s="140"/>
      <c r="T140" s="83">
        <v>90</v>
      </c>
      <c r="U140" s="86">
        <v>70</v>
      </c>
      <c r="V140" s="64"/>
      <c r="W140" s="64"/>
      <c r="X140" s="64"/>
      <c r="Y140" s="64"/>
      <c r="Z140" s="64"/>
    </row>
    <row r="141" spans="1:26" ht="12.75">
      <c r="A141" s="170" t="s">
        <v>234</v>
      </c>
      <c r="B141" s="140"/>
      <c r="C141" s="140"/>
      <c r="D141" s="140"/>
      <c r="E141" s="140"/>
      <c r="F141" s="140"/>
      <c r="G141" s="140"/>
      <c r="H141" s="140"/>
      <c r="I141" s="140"/>
      <c r="J141" s="140"/>
      <c r="K141" s="140"/>
      <c r="L141" s="140"/>
      <c r="M141" s="140"/>
      <c r="N141" s="140"/>
      <c r="O141" s="140"/>
      <c r="P141" s="140"/>
      <c r="Q141" s="140"/>
      <c r="R141" s="140"/>
      <c r="S141" s="140"/>
      <c r="T141" s="83">
        <v>100</v>
      </c>
      <c r="U141" s="86">
        <v>70</v>
      </c>
      <c r="V141" s="64"/>
      <c r="W141" s="64"/>
      <c r="X141" s="64"/>
      <c r="Y141" s="64"/>
      <c r="Z141" s="64"/>
    </row>
    <row r="142" spans="1:26" ht="12.75">
      <c r="A142" s="170" t="s">
        <v>235</v>
      </c>
      <c r="B142" s="140"/>
      <c r="C142" s="140"/>
      <c r="D142" s="140"/>
      <c r="E142" s="140"/>
      <c r="F142" s="140"/>
      <c r="G142" s="140"/>
      <c r="H142" s="140"/>
      <c r="I142" s="140"/>
      <c r="J142" s="140"/>
      <c r="K142" s="140"/>
      <c r="L142" s="140"/>
      <c r="M142" s="140"/>
      <c r="N142" s="140"/>
      <c r="O142" s="140"/>
      <c r="P142" s="140"/>
      <c r="Q142" s="140"/>
      <c r="R142" s="140"/>
      <c r="S142" s="140"/>
      <c r="T142" s="83"/>
      <c r="U142" s="86"/>
      <c r="V142" s="64"/>
      <c r="W142" s="64"/>
      <c r="X142" s="64"/>
      <c r="Y142" s="64"/>
      <c r="Z142" s="64"/>
    </row>
    <row r="143" spans="1:26" ht="12.75">
      <c r="A143" s="170" t="s">
        <v>236</v>
      </c>
      <c r="B143" s="140"/>
      <c r="C143" s="140"/>
      <c r="D143" s="140"/>
      <c r="E143" s="140"/>
      <c r="F143" s="140"/>
      <c r="G143" s="140"/>
      <c r="H143" s="140"/>
      <c r="I143" s="140"/>
      <c r="J143" s="140"/>
      <c r="K143" s="140"/>
      <c r="L143" s="140"/>
      <c r="M143" s="140"/>
      <c r="N143" s="140"/>
      <c r="O143" s="140"/>
      <c r="P143" s="140"/>
      <c r="Q143" s="140"/>
      <c r="R143" s="140"/>
      <c r="S143" s="140"/>
      <c r="T143" s="83">
        <v>105</v>
      </c>
      <c r="U143" s="86">
        <v>55</v>
      </c>
      <c r="V143" s="64"/>
      <c r="W143" s="64"/>
      <c r="X143" s="64"/>
      <c r="Y143" s="64"/>
      <c r="Z143" s="64"/>
    </row>
    <row r="144" spans="1:26" ht="12.75">
      <c r="A144" s="170" t="s">
        <v>237</v>
      </c>
      <c r="B144" s="140"/>
      <c r="C144" s="140"/>
      <c r="D144" s="140"/>
      <c r="E144" s="140"/>
      <c r="F144" s="140"/>
      <c r="G144" s="140"/>
      <c r="H144" s="140"/>
      <c r="I144" s="140"/>
      <c r="J144" s="140"/>
      <c r="K144" s="140"/>
      <c r="L144" s="140"/>
      <c r="M144" s="140"/>
      <c r="N144" s="140"/>
      <c r="O144" s="140"/>
      <c r="P144" s="140"/>
      <c r="Q144" s="140"/>
      <c r="R144" s="140"/>
      <c r="S144" s="140"/>
      <c r="T144" s="83"/>
      <c r="U144" s="86"/>
      <c r="V144" s="64"/>
      <c r="W144" s="64"/>
      <c r="X144" s="64"/>
      <c r="Y144" s="64"/>
      <c r="Z144" s="64"/>
    </row>
    <row r="145" spans="1:26" ht="12.75">
      <c r="A145" s="170" t="s">
        <v>238</v>
      </c>
      <c r="B145" s="140"/>
      <c r="C145" s="140"/>
      <c r="D145" s="140"/>
      <c r="E145" s="140"/>
      <c r="F145" s="140"/>
      <c r="G145" s="140"/>
      <c r="H145" s="140"/>
      <c r="I145" s="140"/>
      <c r="J145" s="140"/>
      <c r="K145" s="140"/>
      <c r="L145" s="140"/>
      <c r="M145" s="140"/>
      <c r="N145" s="140"/>
      <c r="O145" s="140"/>
      <c r="P145" s="140"/>
      <c r="Q145" s="140"/>
      <c r="R145" s="140"/>
      <c r="S145" s="140"/>
      <c r="T145" s="83">
        <v>80</v>
      </c>
      <c r="U145" s="86">
        <v>45</v>
      </c>
      <c r="V145" s="64"/>
      <c r="W145" s="64"/>
      <c r="X145" s="64"/>
      <c r="Y145" s="64"/>
      <c r="Z145" s="64"/>
    </row>
    <row r="146" spans="1:26" ht="12.75">
      <c r="A146" s="170" t="s">
        <v>239</v>
      </c>
      <c r="B146" s="140"/>
      <c r="C146" s="140"/>
      <c r="D146" s="140"/>
      <c r="E146" s="140"/>
      <c r="F146" s="140"/>
      <c r="G146" s="140"/>
      <c r="H146" s="140"/>
      <c r="I146" s="140"/>
      <c r="J146" s="140"/>
      <c r="K146" s="140"/>
      <c r="L146" s="140"/>
      <c r="M146" s="140"/>
      <c r="N146" s="140"/>
      <c r="O146" s="140"/>
      <c r="P146" s="140"/>
      <c r="Q146" s="140"/>
      <c r="R146" s="140"/>
      <c r="S146" s="140"/>
      <c r="T146" s="83">
        <v>142</v>
      </c>
      <c r="U146" s="86">
        <v>95</v>
      </c>
      <c r="V146" s="64"/>
      <c r="W146" s="64"/>
      <c r="X146" s="64"/>
      <c r="Y146" s="64"/>
      <c r="Z146" s="64"/>
    </row>
    <row r="147" spans="1:26" ht="12.75">
      <c r="A147" s="170" t="s">
        <v>240</v>
      </c>
      <c r="B147" s="140"/>
      <c r="C147" s="140"/>
      <c r="D147" s="140"/>
      <c r="E147" s="140"/>
      <c r="F147" s="140"/>
      <c r="G147" s="140"/>
      <c r="H147" s="140"/>
      <c r="I147" s="140"/>
      <c r="J147" s="140"/>
      <c r="K147" s="140"/>
      <c r="L147" s="140"/>
      <c r="M147" s="140"/>
      <c r="N147" s="140"/>
      <c r="O147" s="140"/>
      <c r="P147" s="140"/>
      <c r="Q147" s="140"/>
      <c r="R147" s="140"/>
      <c r="S147" s="140"/>
      <c r="T147" s="83"/>
      <c r="U147" s="86"/>
      <c r="V147" s="64"/>
      <c r="W147" s="64"/>
      <c r="X147" s="64"/>
      <c r="Y147" s="64"/>
      <c r="Z147" s="64"/>
    </row>
    <row r="148" spans="1:26" ht="12.75">
      <c r="A148" s="170" t="s">
        <v>241</v>
      </c>
      <c r="B148" s="140"/>
      <c r="C148" s="140"/>
      <c r="D148" s="140"/>
      <c r="E148" s="140"/>
      <c r="F148" s="140"/>
      <c r="G148" s="140"/>
      <c r="H148" s="140"/>
      <c r="I148" s="140"/>
      <c r="J148" s="140"/>
      <c r="K148" s="140"/>
      <c r="L148" s="140"/>
      <c r="M148" s="140"/>
      <c r="N148" s="140"/>
      <c r="O148" s="140"/>
      <c r="P148" s="140"/>
      <c r="Q148" s="140"/>
      <c r="R148" s="140"/>
      <c r="S148" s="140"/>
      <c r="T148" s="83"/>
      <c r="U148" s="86"/>
      <c r="V148" s="64"/>
      <c r="W148" s="64"/>
      <c r="X148" s="64"/>
      <c r="Y148" s="64"/>
      <c r="Z148" s="64"/>
    </row>
    <row r="149" spans="1:26" ht="12.75">
      <c r="A149" s="170" t="s">
        <v>242</v>
      </c>
      <c r="B149" s="140"/>
      <c r="C149" s="140"/>
      <c r="D149" s="140"/>
      <c r="E149" s="140"/>
      <c r="F149" s="140"/>
      <c r="G149" s="140"/>
      <c r="H149" s="140"/>
      <c r="I149" s="140"/>
      <c r="J149" s="140"/>
      <c r="K149" s="140"/>
      <c r="L149" s="140"/>
      <c r="M149" s="140"/>
      <c r="N149" s="140"/>
      <c r="O149" s="140"/>
      <c r="P149" s="140"/>
      <c r="Q149" s="140"/>
      <c r="R149" s="140"/>
      <c r="S149" s="140"/>
      <c r="T149" s="83"/>
      <c r="U149" s="86"/>
      <c r="V149" s="64"/>
      <c r="W149" s="64"/>
      <c r="X149" s="64"/>
      <c r="Y149" s="64"/>
      <c r="Z149" s="64"/>
    </row>
    <row r="150" spans="1:26" ht="12.75">
      <c r="A150" s="170" t="s">
        <v>243</v>
      </c>
      <c r="B150" s="140"/>
      <c r="C150" s="140"/>
      <c r="D150" s="140"/>
      <c r="E150" s="140"/>
      <c r="F150" s="140"/>
      <c r="G150" s="140"/>
      <c r="H150" s="140"/>
      <c r="I150" s="140"/>
      <c r="J150" s="140"/>
      <c r="K150" s="140"/>
      <c r="L150" s="140"/>
      <c r="M150" s="140"/>
      <c r="N150" s="140"/>
      <c r="O150" s="140"/>
      <c r="P150" s="140"/>
      <c r="Q150" s="140"/>
      <c r="R150" s="140"/>
      <c r="S150" s="140"/>
      <c r="T150" s="83"/>
      <c r="U150" s="86"/>
      <c r="V150" s="64"/>
      <c r="W150" s="64"/>
      <c r="X150" s="64"/>
      <c r="Y150" s="64"/>
      <c r="Z150" s="64"/>
    </row>
    <row r="151" spans="1:26" ht="12.75">
      <c r="A151" s="170" t="s">
        <v>244</v>
      </c>
      <c r="B151" s="140"/>
      <c r="C151" s="140"/>
      <c r="D151" s="140"/>
      <c r="E151" s="140"/>
      <c r="F151" s="140"/>
      <c r="G151" s="140"/>
      <c r="H151" s="140"/>
      <c r="I151" s="140"/>
      <c r="J151" s="140"/>
      <c r="K151" s="140"/>
      <c r="L151" s="140"/>
      <c r="M151" s="140"/>
      <c r="N151" s="140"/>
      <c r="O151" s="140"/>
      <c r="P151" s="140"/>
      <c r="Q151" s="140"/>
      <c r="R151" s="140"/>
      <c r="S151" s="140"/>
      <c r="T151" s="83"/>
      <c r="U151" s="86"/>
      <c r="V151" s="64"/>
      <c r="W151" s="64"/>
      <c r="X151" s="64"/>
      <c r="Y151" s="64"/>
      <c r="Z151" s="64"/>
    </row>
    <row r="152" spans="1:26" ht="12.75">
      <c r="A152" s="170" t="s">
        <v>245</v>
      </c>
      <c r="B152" s="140"/>
      <c r="C152" s="140"/>
      <c r="D152" s="140"/>
      <c r="E152" s="140"/>
      <c r="F152" s="140"/>
      <c r="G152" s="140"/>
      <c r="H152" s="140"/>
      <c r="I152" s="140"/>
      <c r="J152" s="140"/>
      <c r="K152" s="140"/>
      <c r="L152" s="140"/>
      <c r="M152" s="140"/>
      <c r="N152" s="140"/>
      <c r="O152" s="140"/>
      <c r="P152" s="140"/>
      <c r="Q152" s="140"/>
      <c r="R152" s="140"/>
      <c r="S152" s="140"/>
      <c r="T152" s="83"/>
      <c r="U152" s="86"/>
      <c r="V152" s="64"/>
      <c r="W152" s="64"/>
      <c r="X152" s="64"/>
      <c r="Y152" s="64"/>
      <c r="Z152" s="64"/>
    </row>
    <row r="153" spans="1:26" ht="12.75">
      <c r="A153" s="170" t="s">
        <v>246</v>
      </c>
      <c r="B153" s="140"/>
      <c r="C153" s="140"/>
      <c r="D153" s="140"/>
      <c r="E153" s="140"/>
      <c r="F153" s="140"/>
      <c r="G153" s="140"/>
      <c r="H153" s="140"/>
      <c r="I153" s="140"/>
      <c r="J153" s="140"/>
      <c r="K153" s="140"/>
      <c r="L153" s="140"/>
      <c r="M153" s="140"/>
      <c r="N153" s="140"/>
      <c r="O153" s="140"/>
      <c r="P153" s="140"/>
      <c r="Q153" s="140"/>
      <c r="R153" s="140"/>
      <c r="S153" s="140"/>
      <c r="T153" s="83"/>
      <c r="U153" s="86"/>
      <c r="V153" s="64"/>
      <c r="W153" s="64"/>
      <c r="X153" s="64"/>
      <c r="Y153" s="64"/>
      <c r="Z153" s="64"/>
    </row>
    <row r="154" spans="1:26" ht="12.75">
      <c r="A154" s="170" t="s">
        <v>247</v>
      </c>
      <c r="B154" s="140"/>
      <c r="C154" s="140"/>
      <c r="D154" s="140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  <c r="O154" s="140"/>
      <c r="P154" s="140"/>
      <c r="Q154" s="140"/>
      <c r="R154" s="140"/>
      <c r="S154" s="140"/>
      <c r="T154" s="83"/>
      <c r="U154" s="86"/>
      <c r="V154" s="64"/>
      <c r="W154" s="64"/>
      <c r="X154" s="64"/>
      <c r="Y154" s="64"/>
      <c r="Z154" s="64"/>
    </row>
    <row r="155" spans="1:26" ht="12.75">
      <c r="A155" s="170" t="s">
        <v>248</v>
      </c>
      <c r="B155" s="140"/>
      <c r="C155" s="140"/>
      <c r="D155" s="140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  <c r="O155" s="140"/>
      <c r="P155" s="140"/>
      <c r="Q155" s="140"/>
      <c r="R155" s="140"/>
      <c r="S155" s="140"/>
      <c r="T155" s="83"/>
      <c r="U155" s="86"/>
      <c r="V155" s="64"/>
      <c r="W155" s="64"/>
      <c r="X155" s="64"/>
      <c r="Y155" s="64"/>
      <c r="Z155" s="64"/>
    </row>
    <row r="156" spans="1:26" ht="12.75">
      <c r="A156" s="170" t="s">
        <v>249</v>
      </c>
      <c r="B156" s="140"/>
      <c r="C156" s="140"/>
      <c r="D156" s="140"/>
      <c r="E156" s="140"/>
      <c r="F156" s="140"/>
      <c r="G156" s="140"/>
      <c r="H156" s="140"/>
      <c r="I156" s="140"/>
      <c r="J156" s="140"/>
      <c r="K156" s="140"/>
      <c r="L156" s="140"/>
      <c r="M156" s="140"/>
      <c r="N156" s="140"/>
      <c r="O156" s="140"/>
      <c r="P156" s="140"/>
      <c r="Q156" s="140"/>
      <c r="R156" s="140"/>
      <c r="S156" s="140"/>
      <c r="T156" s="83"/>
      <c r="U156" s="86"/>
      <c r="V156" s="64"/>
      <c r="W156" s="64"/>
      <c r="X156" s="64"/>
      <c r="Y156" s="64"/>
      <c r="Z156" s="64"/>
    </row>
    <row r="157" spans="1:26" ht="12.75">
      <c r="A157" s="173" t="s">
        <v>250</v>
      </c>
      <c r="B157" s="140"/>
      <c r="C157" s="140"/>
      <c r="D157" s="140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  <c r="O157" s="140"/>
      <c r="P157" s="140"/>
      <c r="Q157" s="140"/>
      <c r="R157" s="140"/>
      <c r="S157" s="140"/>
      <c r="T157" s="83"/>
      <c r="U157" s="86"/>
      <c r="V157" s="64"/>
      <c r="W157" s="64"/>
      <c r="X157" s="64"/>
      <c r="Y157" s="64"/>
      <c r="Z157" s="64"/>
    </row>
    <row r="158" spans="1:26" ht="12.75">
      <c r="A158" s="170" t="s">
        <v>251</v>
      </c>
      <c r="B158" s="140"/>
      <c r="C158" s="140"/>
      <c r="D158" s="140"/>
      <c r="E158" s="140"/>
      <c r="F158" s="140"/>
      <c r="G158" s="140"/>
      <c r="H158" s="140"/>
      <c r="I158" s="140"/>
      <c r="J158" s="140"/>
      <c r="K158" s="140"/>
      <c r="L158" s="140"/>
      <c r="M158" s="140"/>
      <c r="N158" s="140"/>
      <c r="O158" s="140"/>
      <c r="P158" s="140"/>
      <c r="Q158" s="140"/>
      <c r="R158" s="140"/>
      <c r="S158" s="140"/>
      <c r="T158" s="83">
        <v>74</v>
      </c>
      <c r="U158" s="86">
        <v>50</v>
      </c>
      <c r="V158" s="64"/>
      <c r="W158" s="64"/>
      <c r="X158" s="64"/>
      <c r="Y158" s="64"/>
      <c r="Z158" s="64"/>
    </row>
    <row r="159" spans="1:26" ht="12.75">
      <c r="A159" s="174" t="s">
        <v>252</v>
      </c>
      <c r="B159" s="175"/>
      <c r="C159" s="175"/>
      <c r="D159" s="175"/>
      <c r="E159" s="175"/>
      <c r="F159" s="175"/>
      <c r="G159" s="175"/>
      <c r="H159" s="175"/>
      <c r="I159" s="175"/>
      <c r="J159" s="175"/>
      <c r="K159" s="175"/>
      <c r="L159" s="175"/>
      <c r="M159" s="175"/>
      <c r="N159" s="175"/>
      <c r="O159" s="175"/>
      <c r="P159" s="175"/>
      <c r="Q159" s="175"/>
      <c r="R159" s="175"/>
      <c r="S159" s="175"/>
      <c r="T159" s="84">
        <v>104</v>
      </c>
      <c r="U159" s="87">
        <v>60</v>
      </c>
      <c r="V159" s="64"/>
      <c r="W159" s="64"/>
      <c r="X159" s="64"/>
      <c r="Y159" s="64"/>
      <c r="Z159" s="64"/>
    </row>
    <row r="160" spans="1:26" ht="12.75">
      <c r="A160" s="45"/>
      <c r="B160" s="119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</row>
    <row r="161" spans="1:26" ht="12.75">
      <c r="A161" s="66"/>
      <c r="B161" s="119" t="s">
        <v>531</v>
      </c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</row>
    <row r="162" spans="1:26" ht="12.75">
      <c r="A162" s="61"/>
      <c r="B162" s="143" t="s">
        <v>538</v>
      </c>
      <c r="C162" s="67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46"/>
      <c r="W162" s="46"/>
      <c r="X162" s="46"/>
      <c r="Y162" s="46"/>
      <c r="Z162" s="46"/>
    </row>
    <row r="163" spans="22:26" ht="12.75">
      <c r="V163" s="67"/>
      <c r="W163" s="67"/>
      <c r="X163" s="67"/>
      <c r="Y163" s="67"/>
      <c r="Z163" s="67"/>
    </row>
    <row r="164" ht="12.75"/>
    <row r="165" ht="12.75"/>
    <row r="166" ht="12.75"/>
    <row r="167" ht="12.75"/>
    <row r="168" ht="12.75"/>
    <row r="169" ht="12.75"/>
    <row r="170" ht="12.75"/>
    <row r="171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</sheetData>
  <sheetProtection/>
  <mergeCells count="91">
    <mergeCell ref="A157:S157"/>
    <mergeCell ref="A158:S158"/>
    <mergeCell ref="A159:S159"/>
    <mergeCell ref="A112:F112"/>
    <mergeCell ref="A113:F113"/>
    <mergeCell ref="A151:S151"/>
    <mergeCell ref="A152:S152"/>
    <mergeCell ref="A153:S153"/>
    <mergeCell ref="A154:S154"/>
    <mergeCell ref="A155:S155"/>
    <mergeCell ref="A156:S156"/>
    <mergeCell ref="A145:S145"/>
    <mergeCell ref="A146:S146"/>
    <mergeCell ref="A147:S147"/>
    <mergeCell ref="A148:S148"/>
    <mergeCell ref="A149:S149"/>
    <mergeCell ref="A150:S150"/>
    <mergeCell ref="A139:S139"/>
    <mergeCell ref="A140:S140"/>
    <mergeCell ref="A141:S141"/>
    <mergeCell ref="A142:S142"/>
    <mergeCell ref="A129:S129"/>
    <mergeCell ref="A130:S130"/>
    <mergeCell ref="A143:S143"/>
    <mergeCell ref="A144:S144"/>
    <mergeCell ref="A133:S133"/>
    <mergeCell ref="A134:S134"/>
    <mergeCell ref="A135:S135"/>
    <mergeCell ref="A136:S136"/>
    <mergeCell ref="A137:S137"/>
    <mergeCell ref="A138:S138"/>
    <mergeCell ref="A131:S131"/>
    <mergeCell ref="A132:S132"/>
    <mergeCell ref="A121:S121"/>
    <mergeCell ref="A122:S122"/>
    <mergeCell ref="A123:S123"/>
    <mergeCell ref="A124:S124"/>
    <mergeCell ref="A125:S125"/>
    <mergeCell ref="A126:S126"/>
    <mergeCell ref="A127:S127"/>
    <mergeCell ref="A128:S128"/>
    <mergeCell ref="A108:F108"/>
    <mergeCell ref="A109:F109"/>
    <mergeCell ref="A110:F110"/>
    <mergeCell ref="A111:F111"/>
    <mergeCell ref="A98:F98"/>
    <mergeCell ref="A99:F99"/>
    <mergeCell ref="A114:F114"/>
    <mergeCell ref="A119:S119"/>
    <mergeCell ref="A102:F102"/>
    <mergeCell ref="A103:F103"/>
    <mergeCell ref="A104:F104"/>
    <mergeCell ref="A105:F105"/>
    <mergeCell ref="A106:F106"/>
    <mergeCell ref="A107:F107"/>
    <mergeCell ref="A100:F100"/>
    <mergeCell ref="A101:F101"/>
    <mergeCell ref="A30:U30"/>
    <mergeCell ref="A31:U31"/>
    <mergeCell ref="A32:U32"/>
    <mergeCell ref="A49:U49"/>
    <mergeCell ref="A50:U50"/>
    <mergeCell ref="A73:U73"/>
    <mergeCell ref="A96:F96"/>
    <mergeCell ref="A97:F97"/>
    <mergeCell ref="A13:U13"/>
    <mergeCell ref="A14:U14"/>
    <mergeCell ref="J16:U16"/>
    <mergeCell ref="G17:H17"/>
    <mergeCell ref="G16:I16"/>
    <mergeCell ref="A26:A28"/>
    <mergeCell ref="B26:B28"/>
    <mergeCell ref="C26:C28"/>
    <mergeCell ref="D26:F26"/>
    <mergeCell ref="D27:D28"/>
    <mergeCell ref="J26:U26"/>
    <mergeCell ref="G27:G28"/>
    <mergeCell ref="G21:H21"/>
    <mergeCell ref="J21:K21"/>
    <mergeCell ref="J27:J28"/>
    <mergeCell ref="G26:I26"/>
    <mergeCell ref="I5:U5"/>
    <mergeCell ref="G20:H20"/>
    <mergeCell ref="J17:K17"/>
    <mergeCell ref="J20:K20"/>
    <mergeCell ref="G18:H18"/>
    <mergeCell ref="G19:H19"/>
    <mergeCell ref="J18:K18"/>
    <mergeCell ref="J19:K19"/>
    <mergeCell ref="A11:U11"/>
    <mergeCell ref="A12:U12"/>
  </mergeCells>
  <printOptions/>
  <pageMargins left="0.7874015748031497" right="0.3937007874015748" top="0.3937007874015748" bottom="0.3937007874015748" header="0.2362204724409449" footer="0.2362204724409449"/>
  <pageSetup fitToHeight="30000" fitToWidth="1" horizontalDpi="600" verticalDpi="600" orientation="landscape" paperSize="9" scale="88" r:id="rId3"/>
  <headerFooter alignWithMargins="0">
    <oddHeader>&amp;LГРАНД-Смета</oddHeader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/>
  <dimension ref="A1:W139"/>
  <sheetViews>
    <sheetView showGridLines="0" zoomScalePageLayoutView="0" workbookViewId="0" topLeftCell="A1">
      <selection activeCell="B2" sqref="B2"/>
    </sheetView>
  </sheetViews>
  <sheetFormatPr defaultColWidth="9.00390625" defaultRowHeight="12.75"/>
  <cols>
    <col min="1" max="1" width="6.00390625" style="12" customWidth="1"/>
    <col min="2" max="2" width="16.00390625" style="12" customWidth="1"/>
    <col min="3" max="3" width="33.625" style="12" customWidth="1"/>
    <col min="4" max="6" width="11.625" style="12" customWidth="1"/>
    <col min="7" max="7" width="12.75390625" style="12" customWidth="1"/>
    <col min="8" max="10" width="11.625" style="12" customWidth="1"/>
    <col min="11" max="11" width="12.75390625" style="12" customWidth="1"/>
    <col min="12" max="12" width="12.75390625" style="12" hidden="1" customWidth="1"/>
    <col min="13" max="13" width="11.25390625" style="12" customWidth="1"/>
    <col min="14" max="14" width="15.25390625" style="12" customWidth="1"/>
    <col min="15" max="16" width="0" style="12" hidden="1" customWidth="1"/>
    <col min="17" max="16384" width="9.125" style="12" customWidth="1"/>
  </cols>
  <sheetData>
    <row r="1" spans="10:14" ht="12.75">
      <c r="J1" s="207"/>
      <c r="K1" s="207"/>
      <c r="L1" s="207"/>
      <c r="M1" s="207"/>
      <c r="N1" s="207"/>
    </row>
    <row r="2" spans="1:22" s="3" customFormat="1" ht="12.75" customHeight="1">
      <c r="A2" s="4" t="s">
        <v>533</v>
      </c>
      <c r="B2" s="2"/>
      <c r="C2" s="2"/>
      <c r="D2" s="2"/>
      <c r="J2" s="42" t="s">
        <v>441</v>
      </c>
      <c r="K2" s="42"/>
      <c r="L2" s="42"/>
      <c r="M2" s="42" t="s">
        <v>434</v>
      </c>
      <c r="N2" s="42" t="s">
        <v>434</v>
      </c>
      <c r="O2" s="42" t="s">
        <v>441</v>
      </c>
      <c r="P2" s="42" t="s">
        <v>441</v>
      </c>
      <c r="Q2" s="42" t="s">
        <v>434</v>
      </c>
      <c r="R2" s="42" t="s">
        <v>434</v>
      </c>
      <c r="S2" s="42" t="s">
        <v>434</v>
      </c>
      <c r="T2" s="42" t="s">
        <v>434</v>
      </c>
      <c r="U2" s="42" t="s">
        <v>434</v>
      </c>
      <c r="V2" s="42"/>
    </row>
    <row r="3" spans="1:22" s="3" customFormat="1" ht="12.75">
      <c r="A3" s="1"/>
      <c r="B3" s="2"/>
      <c r="C3" s="2"/>
      <c r="D3" s="2"/>
      <c r="J3" s="144" t="s">
        <v>442</v>
      </c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</row>
    <row r="4" spans="1:12" s="3" customFormat="1" ht="12.75">
      <c r="A4" s="4" t="s">
        <v>534</v>
      </c>
      <c r="B4" s="2"/>
      <c r="C4" s="2"/>
      <c r="D4" s="2"/>
      <c r="L4" s="28"/>
    </row>
    <row r="5" spans="1:23" s="3" customFormat="1" ht="14.25">
      <c r="A5" s="181" t="s">
        <v>37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5"/>
      <c r="P5" s="5"/>
      <c r="Q5" s="5"/>
      <c r="R5" s="5"/>
      <c r="S5" s="5"/>
      <c r="T5" s="5"/>
      <c r="U5" s="5"/>
      <c r="V5" s="5"/>
      <c r="W5" s="5"/>
    </row>
    <row r="6" spans="1:23" s="3" customFormat="1" ht="11.25">
      <c r="A6" s="182" t="s">
        <v>33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6"/>
      <c r="P6" s="6"/>
      <c r="Q6" s="6"/>
      <c r="R6" s="6"/>
      <c r="S6" s="6"/>
      <c r="T6" s="6"/>
      <c r="U6" s="6"/>
      <c r="V6" s="6"/>
      <c r="W6" s="6"/>
    </row>
    <row r="7" spans="1:23" s="3" customFormat="1" ht="11.25">
      <c r="A7" s="182" t="s">
        <v>38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6"/>
      <c r="P7" s="6"/>
      <c r="Q7" s="6"/>
      <c r="R7" s="6"/>
      <c r="S7" s="6"/>
      <c r="T7" s="6"/>
      <c r="U7" s="6"/>
      <c r="V7" s="6"/>
      <c r="W7" s="6"/>
    </row>
    <row r="8" spans="1:23" s="3" customFormat="1" ht="11.25">
      <c r="A8" s="183" t="s">
        <v>3</v>
      </c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4"/>
      <c r="P8" s="4"/>
      <c r="Q8" s="4"/>
      <c r="R8" s="4"/>
      <c r="S8" s="4"/>
      <c r="T8" s="4"/>
      <c r="U8" s="4"/>
      <c r="V8" s="4"/>
      <c r="W8" s="4"/>
    </row>
    <row r="9" spans="10:13" s="3" customFormat="1" ht="11.25">
      <c r="J9" s="179" t="s">
        <v>535</v>
      </c>
      <c r="K9" s="180"/>
      <c r="L9" s="180"/>
      <c r="M9" s="180"/>
    </row>
    <row r="10" spans="7:23" s="3" customFormat="1" ht="12.75" customHeight="1">
      <c r="G10" s="186" t="s">
        <v>19</v>
      </c>
      <c r="H10" s="187"/>
      <c r="I10" s="187"/>
      <c r="J10" s="186" t="s">
        <v>20</v>
      </c>
      <c r="K10" s="187"/>
      <c r="L10" s="187"/>
      <c r="M10" s="188"/>
      <c r="N10" s="23"/>
      <c r="O10" s="23"/>
      <c r="P10" s="23"/>
      <c r="Q10" s="23"/>
      <c r="R10" s="23"/>
      <c r="S10" s="23"/>
      <c r="T10" s="23"/>
      <c r="U10" s="23"/>
      <c r="V10" s="23"/>
      <c r="W10" s="23"/>
    </row>
    <row r="11" spans="4:23" s="3" customFormat="1" ht="12.75">
      <c r="D11" s="1" t="s">
        <v>4</v>
      </c>
      <c r="G11" s="184">
        <f>254571/1000</f>
        <v>254.571</v>
      </c>
      <c r="H11" s="185"/>
      <c r="I11" s="16" t="s">
        <v>5</v>
      </c>
      <c r="J11" s="189">
        <f>1440678/1000</f>
        <v>1440.678</v>
      </c>
      <c r="K11" s="190"/>
      <c r="L11" s="29"/>
      <c r="M11" s="15" t="s">
        <v>5</v>
      </c>
      <c r="N11" s="24"/>
      <c r="O11" s="24"/>
      <c r="P11" s="24"/>
      <c r="Q11" s="24"/>
      <c r="R11" s="24"/>
      <c r="S11" s="24"/>
      <c r="T11" s="24"/>
      <c r="U11" s="24"/>
      <c r="V11" s="24"/>
      <c r="W11" s="25"/>
    </row>
    <row r="12" spans="4:20" s="3" customFormat="1" ht="12.75">
      <c r="D12" s="27" t="s">
        <v>35</v>
      </c>
      <c r="F12" s="7"/>
      <c r="G12" s="184">
        <f>0/1000</f>
        <v>0</v>
      </c>
      <c r="H12" s="185"/>
      <c r="I12" s="15" t="s">
        <v>5</v>
      </c>
      <c r="J12" s="189">
        <f>0/1000</f>
        <v>0</v>
      </c>
      <c r="K12" s="190"/>
      <c r="L12" s="29"/>
      <c r="M12" s="15" t="s">
        <v>5</v>
      </c>
      <c r="N12" s="24"/>
      <c r="O12" s="24"/>
      <c r="P12" s="24"/>
      <c r="Q12" s="24"/>
      <c r="R12" s="24"/>
      <c r="S12" s="24"/>
      <c r="T12" s="24"/>
    </row>
    <row r="13" spans="4:20" s="3" customFormat="1" ht="12.75">
      <c r="D13" s="27" t="s">
        <v>36</v>
      </c>
      <c r="F13" s="7"/>
      <c r="G13" s="184">
        <f>0/1000</f>
        <v>0</v>
      </c>
      <c r="H13" s="185"/>
      <c r="I13" s="15" t="s">
        <v>5</v>
      </c>
      <c r="J13" s="189">
        <f>0/1000</f>
        <v>0</v>
      </c>
      <c r="K13" s="190"/>
      <c r="L13" s="29"/>
      <c r="M13" s="15" t="s">
        <v>5</v>
      </c>
      <c r="N13" s="24"/>
      <c r="O13" s="24"/>
      <c r="P13" s="24"/>
      <c r="Q13" s="24"/>
      <c r="R13" s="24"/>
      <c r="S13" s="24"/>
      <c r="T13" s="24"/>
    </row>
    <row r="14" spans="4:23" s="3" customFormat="1" ht="12.75">
      <c r="D14" s="1" t="s">
        <v>6</v>
      </c>
      <c r="G14" s="184">
        <f>(O14+O15)/1000</f>
        <v>1.15053</v>
      </c>
      <c r="H14" s="185"/>
      <c r="I14" s="16" t="s">
        <v>7</v>
      </c>
      <c r="J14" s="189">
        <f>(P14+P15)/1000</f>
        <v>1.15053</v>
      </c>
      <c r="K14" s="190"/>
      <c r="L14" s="34">
        <v>11870</v>
      </c>
      <c r="M14" s="15" t="s">
        <v>7</v>
      </c>
      <c r="N14" s="24"/>
      <c r="O14" s="34">
        <v>980.11</v>
      </c>
      <c r="P14" s="35">
        <v>980.11</v>
      </c>
      <c r="Q14" s="24"/>
      <c r="R14" s="24"/>
      <c r="S14" s="24"/>
      <c r="T14" s="24"/>
      <c r="U14" s="24"/>
      <c r="V14" s="24"/>
      <c r="W14" s="25"/>
    </row>
    <row r="15" spans="4:23" s="3" customFormat="1" ht="12.75">
      <c r="D15" s="1" t="s">
        <v>8</v>
      </c>
      <c r="G15" s="184">
        <f>14354/1000</f>
        <v>14.354</v>
      </c>
      <c r="H15" s="185"/>
      <c r="I15" s="16" t="s">
        <v>5</v>
      </c>
      <c r="J15" s="189">
        <f>178740/1000</f>
        <v>178.74</v>
      </c>
      <c r="K15" s="190"/>
      <c r="L15" s="35">
        <v>146332</v>
      </c>
      <c r="M15" s="15" t="s">
        <v>5</v>
      </c>
      <c r="N15" s="24"/>
      <c r="O15" s="34">
        <v>170.42</v>
      </c>
      <c r="P15" s="35">
        <v>170.42</v>
      </c>
      <c r="Q15" s="24"/>
      <c r="R15" s="24"/>
      <c r="S15" s="24"/>
      <c r="T15" s="24"/>
      <c r="U15" s="24"/>
      <c r="V15" s="24"/>
      <c r="W15" s="25"/>
    </row>
    <row r="16" spans="6:23" s="3" customFormat="1" ht="12.75">
      <c r="F16" s="2"/>
      <c r="G16" s="18"/>
      <c r="H16" s="18"/>
      <c r="I16" s="20"/>
      <c r="J16" s="19"/>
      <c r="K16" s="21"/>
      <c r="L16" s="34">
        <v>2484</v>
      </c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2"/>
    </row>
    <row r="17" spans="2:23" s="3" customFormat="1" ht="12.75">
      <c r="B17" s="2"/>
      <c r="C17" s="2"/>
      <c r="D17" s="2"/>
      <c r="F17" s="7"/>
      <c r="G17" s="14"/>
      <c r="H17" s="14"/>
      <c r="I17" s="8"/>
      <c r="J17" s="9"/>
      <c r="K17" s="9"/>
      <c r="L17" s="35">
        <v>32408</v>
      </c>
      <c r="M17" s="9"/>
      <c r="N17" s="9"/>
      <c r="O17" s="9"/>
      <c r="P17" s="9"/>
      <c r="Q17" s="9"/>
      <c r="R17" s="9"/>
      <c r="S17" s="9"/>
      <c r="T17" s="9"/>
      <c r="U17" s="9"/>
      <c r="V17" s="9"/>
      <c r="W17" s="8"/>
    </row>
    <row r="18" s="3" customFormat="1" ht="11.25">
      <c r="A18" s="1" t="str">
        <f>"Составлена в базисных ценах на 01.2000 г. и текущих ценах на "&amp;IF(LEN(L18)&gt;3,MID(L18,4,LEN(L18)),L18)</f>
        <v>Составлена в базисных ценах на 01.2000 г. и текущих ценах на </v>
      </c>
    </row>
    <row r="19" spans="1:12" s="3" customFormat="1" ht="13.5" thickBot="1">
      <c r="A19" s="10"/>
      <c r="L19" s="28"/>
    </row>
    <row r="20" spans="1:14" s="11" customFormat="1" ht="23.25" customHeight="1" thickBot="1">
      <c r="A20" s="191" t="s">
        <v>9</v>
      </c>
      <c r="B20" s="191" t="s">
        <v>0</v>
      </c>
      <c r="C20" s="191" t="s">
        <v>21</v>
      </c>
      <c r="D20" s="17" t="s">
        <v>22</v>
      </c>
      <c r="E20" s="191" t="s">
        <v>23</v>
      </c>
      <c r="F20" s="195" t="s">
        <v>24</v>
      </c>
      <c r="G20" s="196"/>
      <c r="H20" s="195" t="s">
        <v>25</v>
      </c>
      <c r="I20" s="199"/>
      <c r="J20" s="199"/>
      <c r="K20" s="196"/>
      <c r="L20" s="30"/>
      <c r="M20" s="191" t="s">
        <v>26</v>
      </c>
      <c r="N20" s="191" t="s">
        <v>27</v>
      </c>
    </row>
    <row r="21" spans="1:14" s="11" customFormat="1" ht="19.5" customHeight="1" thickBot="1">
      <c r="A21" s="192"/>
      <c r="B21" s="192"/>
      <c r="C21" s="192"/>
      <c r="D21" s="191" t="s">
        <v>32</v>
      </c>
      <c r="E21" s="192"/>
      <c r="F21" s="197"/>
      <c r="G21" s="198"/>
      <c r="H21" s="193" t="s">
        <v>28</v>
      </c>
      <c r="I21" s="194"/>
      <c r="J21" s="193" t="s">
        <v>29</v>
      </c>
      <c r="K21" s="194"/>
      <c r="L21" s="31"/>
      <c r="M21" s="192"/>
      <c r="N21" s="192"/>
    </row>
    <row r="22" spans="1:14" s="11" customFormat="1" ht="19.5" customHeight="1">
      <c r="A22" s="192"/>
      <c r="B22" s="192"/>
      <c r="C22" s="192"/>
      <c r="D22" s="192"/>
      <c r="E22" s="192"/>
      <c r="F22" s="88" t="s">
        <v>30</v>
      </c>
      <c r="G22" s="88" t="s">
        <v>31</v>
      </c>
      <c r="H22" s="88" t="s">
        <v>30</v>
      </c>
      <c r="I22" s="88" t="s">
        <v>31</v>
      </c>
      <c r="J22" s="88" t="s">
        <v>30</v>
      </c>
      <c r="K22" s="88" t="s">
        <v>31</v>
      </c>
      <c r="L22" s="31"/>
      <c r="M22" s="192"/>
      <c r="N22" s="192"/>
    </row>
    <row r="23" spans="1:14" ht="12.75">
      <c r="A23" s="89">
        <v>1</v>
      </c>
      <c r="B23" s="89">
        <v>2</v>
      </c>
      <c r="C23" s="89">
        <v>3</v>
      </c>
      <c r="D23" s="89">
        <v>4</v>
      </c>
      <c r="E23" s="89">
        <v>5</v>
      </c>
      <c r="F23" s="89">
        <v>6</v>
      </c>
      <c r="G23" s="89">
        <v>7</v>
      </c>
      <c r="H23" s="89">
        <v>8</v>
      </c>
      <c r="I23" s="89">
        <v>9</v>
      </c>
      <c r="J23" s="89">
        <v>10</v>
      </c>
      <c r="K23" s="89">
        <v>11</v>
      </c>
      <c r="L23" s="90"/>
      <c r="M23" s="89">
        <v>12</v>
      </c>
      <c r="N23" s="89">
        <v>13</v>
      </c>
    </row>
    <row r="24" spans="1:14" s="2" customFormat="1" ht="17.25" customHeight="1">
      <c r="A24" s="202" t="s">
        <v>253</v>
      </c>
      <c r="B24" s="203"/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3"/>
    </row>
    <row r="25" spans="1:14" ht="17.25" customHeight="1">
      <c r="A25" s="200" t="s">
        <v>254</v>
      </c>
      <c r="B25" s="201"/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1"/>
    </row>
    <row r="26" spans="1:14" s="2" customFormat="1" ht="12.75">
      <c r="A26" s="91">
        <v>1</v>
      </c>
      <c r="B26" s="92" t="s">
        <v>255</v>
      </c>
      <c r="C26" s="93" t="s">
        <v>256</v>
      </c>
      <c r="D26" s="94" t="s">
        <v>257</v>
      </c>
      <c r="E26" s="95">
        <v>38.7</v>
      </c>
      <c r="F26" s="96">
        <v>9.86</v>
      </c>
      <c r="G26" s="97">
        <v>381.59</v>
      </c>
      <c r="H26" s="96"/>
      <c r="I26" s="96"/>
      <c r="J26" s="96">
        <v>118.36</v>
      </c>
      <c r="K26" s="97">
        <v>4580.54</v>
      </c>
      <c r="L26" s="98"/>
      <c r="M26" s="96">
        <f aca="true" t="shared" si="0" ref="M26:M39">IF(ISNUMBER(K26/G26),IF(NOT(K26/G26=0),K26/G26," ")," ")</f>
        <v>12.0038260960717</v>
      </c>
      <c r="N26" s="94"/>
    </row>
    <row r="27" spans="1:14" s="2" customFormat="1" ht="12.75">
      <c r="A27" s="91">
        <v>2</v>
      </c>
      <c r="B27" s="92" t="s">
        <v>258</v>
      </c>
      <c r="C27" s="93" t="s">
        <v>259</v>
      </c>
      <c r="D27" s="94" t="s">
        <v>257</v>
      </c>
      <c r="E27" s="95">
        <v>4.24</v>
      </c>
      <c r="F27" s="96">
        <v>10.14</v>
      </c>
      <c r="G27" s="97">
        <v>42.99</v>
      </c>
      <c r="H27" s="96"/>
      <c r="I27" s="96"/>
      <c r="J27" s="96">
        <v>121.71</v>
      </c>
      <c r="K27" s="97">
        <v>516.05</v>
      </c>
      <c r="L27" s="98"/>
      <c r="M27" s="96">
        <f t="shared" si="0"/>
        <v>12.00395440800186</v>
      </c>
      <c r="N27" s="94"/>
    </row>
    <row r="28" spans="1:14" s="2" customFormat="1" ht="12.75">
      <c r="A28" s="91">
        <v>3</v>
      </c>
      <c r="B28" s="92" t="s">
        <v>260</v>
      </c>
      <c r="C28" s="93" t="s">
        <v>261</v>
      </c>
      <c r="D28" s="94" t="s">
        <v>257</v>
      </c>
      <c r="E28" s="95">
        <v>14.26</v>
      </c>
      <c r="F28" s="96">
        <v>10.23</v>
      </c>
      <c r="G28" s="97">
        <v>145.88</v>
      </c>
      <c r="H28" s="96"/>
      <c r="I28" s="96"/>
      <c r="J28" s="96">
        <v>122.73</v>
      </c>
      <c r="K28" s="97">
        <v>1750.13</v>
      </c>
      <c r="L28" s="98"/>
      <c r="M28" s="96">
        <f t="shared" si="0"/>
        <v>11.99705237181245</v>
      </c>
      <c r="N28" s="94"/>
    </row>
    <row r="29" spans="1:14" s="2" customFormat="1" ht="12.75">
      <c r="A29" s="91">
        <v>4</v>
      </c>
      <c r="B29" s="92" t="s">
        <v>262</v>
      </c>
      <c r="C29" s="93" t="s">
        <v>263</v>
      </c>
      <c r="D29" s="94" t="s">
        <v>257</v>
      </c>
      <c r="E29" s="95">
        <v>8.46</v>
      </c>
      <c r="F29" s="96">
        <v>10.33</v>
      </c>
      <c r="G29" s="97">
        <v>87.39</v>
      </c>
      <c r="H29" s="96"/>
      <c r="I29" s="96"/>
      <c r="J29" s="96">
        <v>124.05</v>
      </c>
      <c r="K29" s="97">
        <v>1049.46</v>
      </c>
      <c r="L29" s="98"/>
      <c r="M29" s="96">
        <f t="shared" si="0"/>
        <v>12.008925506350842</v>
      </c>
      <c r="N29" s="94"/>
    </row>
    <row r="30" spans="1:14" ht="12.75">
      <c r="A30" s="91">
        <v>5</v>
      </c>
      <c r="B30" s="92" t="s">
        <v>264</v>
      </c>
      <c r="C30" s="93" t="s">
        <v>265</v>
      </c>
      <c r="D30" s="94" t="s">
        <v>257</v>
      </c>
      <c r="E30" s="95">
        <v>27.07</v>
      </c>
      <c r="F30" s="96">
        <v>11.74</v>
      </c>
      <c r="G30" s="97">
        <v>317.8</v>
      </c>
      <c r="H30" s="96"/>
      <c r="I30" s="96"/>
      <c r="J30" s="96">
        <v>140.83</v>
      </c>
      <c r="K30" s="97">
        <v>3812.27</v>
      </c>
      <c r="L30" s="98"/>
      <c r="M30" s="96">
        <f t="shared" si="0"/>
        <v>11.995814977973568</v>
      </c>
      <c r="N30" s="94"/>
    </row>
    <row r="31" spans="1:14" ht="12.75">
      <c r="A31" s="91">
        <v>6</v>
      </c>
      <c r="B31" s="92" t="s">
        <v>266</v>
      </c>
      <c r="C31" s="93" t="s">
        <v>267</v>
      </c>
      <c r="D31" s="94" t="s">
        <v>257</v>
      </c>
      <c r="E31" s="95">
        <v>136.62</v>
      </c>
      <c r="F31" s="96">
        <v>11.89</v>
      </c>
      <c r="G31" s="97">
        <v>1624.42</v>
      </c>
      <c r="H31" s="96"/>
      <c r="I31" s="96"/>
      <c r="J31" s="96">
        <v>142.73</v>
      </c>
      <c r="K31" s="97">
        <v>19499.78</v>
      </c>
      <c r="L31" s="98"/>
      <c r="M31" s="96">
        <f t="shared" si="0"/>
        <v>12.004149173243372</v>
      </c>
      <c r="N31" s="94"/>
    </row>
    <row r="32" spans="1:14" ht="12.75">
      <c r="A32" s="91">
        <v>7</v>
      </c>
      <c r="B32" s="92" t="s">
        <v>268</v>
      </c>
      <c r="C32" s="93" t="s">
        <v>269</v>
      </c>
      <c r="D32" s="94" t="s">
        <v>257</v>
      </c>
      <c r="E32" s="95">
        <v>8.77</v>
      </c>
      <c r="F32" s="96">
        <v>12.16</v>
      </c>
      <c r="G32" s="97">
        <v>106.64</v>
      </c>
      <c r="H32" s="96"/>
      <c r="I32" s="96"/>
      <c r="J32" s="96">
        <v>145.94</v>
      </c>
      <c r="K32" s="97">
        <v>1279.89</v>
      </c>
      <c r="L32" s="98"/>
      <c r="M32" s="96">
        <f t="shared" si="0"/>
        <v>12.001969242310578</v>
      </c>
      <c r="N32" s="94"/>
    </row>
    <row r="33" spans="1:14" ht="12.75">
      <c r="A33" s="91">
        <v>8</v>
      </c>
      <c r="B33" s="92" t="s">
        <v>270</v>
      </c>
      <c r="C33" s="93" t="s">
        <v>271</v>
      </c>
      <c r="D33" s="94" t="s">
        <v>257</v>
      </c>
      <c r="E33" s="95">
        <v>427.44</v>
      </c>
      <c r="F33" s="96">
        <v>12.54</v>
      </c>
      <c r="G33" s="97">
        <v>5360.1</v>
      </c>
      <c r="H33" s="96"/>
      <c r="I33" s="96"/>
      <c r="J33" s="96">
        <v>150.46</v>
      </c>
      <c r="K33" s="97">
        <v>64312.62</v>
      </c>
      <c r="L33" s="98"/>
      <c r="M33" s="96">
        <f t="shared" si="0"/>
        <v>11.998399283595456</v>
      </c>
      <c r="N33" s="94"/>
    </row>
    <row r="34" spans="1:14" ht="12.75">
      <c r="A34" s="91">
        <v>9</v>
      </c>
      <c r="B34" s="92" t="s">
        <v>272</v>
      </c>
      <c r="C34" s="93" t="s">
        <v>273</v>
      </c>
      <c r="D34" s="94" t="s">
        <v>257</v>
      </c>
      <c r="E34" s="95">
        <v>285.26</v>
      </c>
      <c r="F34" s="96">
        <v>13.09</v>
      </c>
      <c r="G34" s="97">
        <v>3734.05</v>
      </c>
      <c r="H34" s="96"/>
      <c r="I34" s="96"/>
      <c r="J34" s="96">
        <v>157.03</v>
      </c>
      <c r="K34" s="97">
        <v>44794.38</v>
      </c>
      <c r="L34" s="98"/>
      <c r="M34" s="96">
        <f t="shared" si="0"/>
        <v>11.99619180246649</v>
      </c>
      <c r="N34" s="94"/>
    </row>
    <row r="35" spans="1:14" ht="12.75">
      <c r="A35" s="91">
        <v>10</v>
      </c>
      <c r="B35" s="92" t="s">
        <v>274</v>
      </c>
      <c r="C35" s="93" t="s">
        <v>275</v>
      </c>
      <c r="D35" s="94" t="s">
        <v>257</v>
      </c>
      <c r="E35" s="95">
        <v>17.23</v>
      </c>
      <c r="F35" s="96">
        <v>13.27</v>
      </c>
      <c r="G35" s="97">
        <v>228.64</v>
      </c>
      <c r="H35" s="96"/>
      <c r="I35" s="96"/>
      <c r="J35" s="96">
        <v>159.22</v>
      </c>
      <c r="K35" s="97">
        <v>2743.36</v>
      </c>
      <c r="L35" s="98"/>
      <c r="M35" s="96">
        <f t="shared" si="0"/>
        <v>11.99860041987404</v>
      </c>
      <c r="N35" s="94"/>
    </row>
    <row r="36" spans="1:14" ht="12.75">
      <c r="A36" s="91">
        <v>11</v>
      </c>
      <c r="B36" s="92" t="s">
        <v>276</v>
      </c>
      <c r="C36" s="93" t="s">
        <v>277</v>
      </c>
      <c r="D36" s="94" t="s">
        <v>257</v>
      </c>
      <c r="E36" s="95">
        <v>2.23</v>
      </c>
      <c r="F36" s="96">
        <v>13.46</v>
      </c>
      <c r="G36" s="97">
        <v>30.02</v>
      </c>
      <c r="H36" s="96"/>
      <c r="I36" s="96"/>
      <c r="J36" s="96">
        <v>161.55</v>
      </c>
      <c r="K36" s="97">
        <v>360.26</v>
      </c>
      <c r="L36" s="98"/>
      <c r="M36" s="96">
        <f t="shared" si="0"/>
        <v>12.000666222518321</v>
      </c>
      <c r="N36" s="94"/>
    </row>
    <row r="37" spans="1:14" ht="12.75">
      <c r="A37" s="91">
        <v>12</v>
      </c>
      <c r="B37" s="92" t="s">
        <v>278</v>
      </c>
      <c r="C37" s="93" t="s">
        <v>279</v>
      </c>
      <c r="D37" s="94" t="s">
        <v>257</v>
      </c>
      <c r="E37" s="95">
        <v>9.83</v>
      </c>
      <c r="F37" s="96">
        <v>13.83</v>
      </c>
      <c r="G37" s="97">
        <v>135.95</v>
      </c>
      <c r="H37" s="96"/>
      <c r="I37" s="96"/>
      <c r="J37" s="96">
        <v>165.93</v>
      </c>
      <c r="K37" s="97">
        <v>1631.09</v>
      </c>
      <c r="L37" s="98"/>
      <c r="M37" s="96">
        <f t="shared" si="0"/>
        <v>11.997719749908056</v>
      </c>
      <c r="N37" s="94"/>
    </row>
    <row r="38" spans="1:14" ht="12.75">
      <c r="A38" s="91">
        <v>13</v>
      </c>
      <c r="B38" s="92">
        <v>2</v>
      </c>
      <c r="C38" s="93" t="s">
        <v>280</v>
      </c>
      <c r="D38" s="94" t="s">
        <v>257</v>
      </c>
      <c r="E38" s="95">
        <v>170.42</v>
      </c>
      <c r="F38" s="96"/>
      <c r="G38" s="97"/>
      <c r="H38" s="96"/>
      <c r="I38" s="96"/>
      <c r="J38" s="96"/>
      <c r="K38" s="97"/>
      <c r="L38" s="98"/>
      <c r="M38" s="96" t="str">
        <f t="shared" si="0"/>
        <v> </v>
      </c>
      <c r="N38" s="94"/>
    </row>
    <row r="39" spans="1:14" ht="12.75">
      <c r="A39" s="99"/>
      <c r="B39" s="100" t="s">
        <v>281</v>
      </c>
      <c r="C39" s="101" t="s">
        <v>282</v>
      </c>
      <c r="D39" s="102" t="s">
        <v>283</v>
      </c>
      <c r="E39" s="103"/>
      <c r="F39" s="104"/>
      <c r="G39" s="105">
        <v>11870</v>
      </c>
      <c r="H39" s="104"/>
      <c r="I39" s="104"/>
      <c r="J39" s="104"/>
      <c r="K39" s="105">
        <v>146332</v>
      </c>
      <c r="L39" s="106"/>
      <c r="M39" s="104">
        <f t="shared" si="0"/>
        <v>12.327885425442291</v>
      </c>
      <c r="N39" s="102"/>
    </row>
    <row r="40" spans="1:14" ht="17.25" customHeight="1">
      <c r="A40" s="200" t="s">
        <v>284</v>
      </c>
      <c r="B40" s="201"/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01"/>
    </row>
    <row r="41" spans="1:14" ht="33.75">
      <c r="A41" s="91">
        <v>15</v>
      </c>
      <c r="B41" s="92">
        <v>10312</v>
      </c>
      <c r="C41" s="93" t="s">
        <v>285</v>
      </c>
      <c r="D41" s="94" t="s">
        <v>286</v>
      </c>
      <c r="E41" s="95">
        <v>0.25</v>
      </c>
      <c r="F41" s="96">
        <v>83.99</v>
      </c>
      <c r="G41" s="97">
        <v>21</v>
      </c>
      <c r="H41" s="96"/>
      <c r="I41" s="96"/>
      <c r="J41" s="96">
        <v>612</v>
      </c>
      <c r="K41" s="97">
        <v>153</v>
      </c>
      <c r="L41" s="98"/>
      <c r="M41" s="96">
        <f aca="true" t="shared" si="1" ref="M41:M69">IF(ISNUMBER(K41/G41),IF(NOT(K41/G41=0),K41/G41," ")," ")</f>
        <v>7.285714285714286</v>
      </c>
      <c r="N41" s="94" t="s">
        <v>287</v>
      </c>
    </row>
    <row r="42" spans="1:14" ht="22.5">
      <c r="A42" s="91">
        <v>16</v>
      </c>
      <c r="B42" s="92">
        <v>21141</v>
      </c>
      <c r="C42" s="93" t="s">
        <v>288</v>
      </c>
      <c r="D42" s="94" t="s">
        <v>286</v>
      </c>
      <c r="E42" s="95">
        <v>0.22</v>
      </c>
      <c r="F42" s="96">
        <v>134.07</v>
      </c>
      <c r="G42" s="97">
        <v>29.5</v>
      </c>
      <c r="H42" s="96"/>
      <c r="I42" s="96"/>
      <c r="J42" s="96">
        <v>742</v>
      </c>
      <c r="K42" s="97">
        <v>163.24</v>
      </c>
      <c r="L42" s="98"/>
      <c r="M42" s="96">
        <f t="shared" si="1"/>
        <v>5.5335593220338986</v>
      </c>
      <c r="N42" s="94" t="s">
        <v>287</v>
      </c>
    </row>
    <row r="43" spans="1:14" ht="22.5">
      <c r="A43" s="91">
        <v>17</v>
      </c>
      <c r="B43" s="92">
        <v>21243</v>
      </c>
      <c r="C43" s="93" t="s">
        <v>289</v>
      </c>
      <c r="D43" s="94" t="s">
        <v>286</v>
      </c>
      <c r="E43" s="95">
        <v>66.42</v>
      </c>
      <c r="F43" s="96">
        <v>107.27</v>
      </c>
      <c r="G43" s="97">
        <v>7124.88</v>
      </c>
      <c r="H43" s="96"/>
      <c r="I43" s="96"/>
      <c r="J43" s="96">
        <v>585</v>
      </c>
      <c r="K43" s="97">
        <v>38855.7</v>
      </c>
      <c r="L43" s="98"/>
      <c r="M43" s="96">
        <f t="shared" si="1"/>
        <v>5.453523427762994</v>
      </c>
      <c r="N43" s="94" t="s">
        <v>287</v>
      </c>
    </row>
    <row r="44" spans="1:14" ht="22.5">
      <c r="A44" s="91">
        <v>18</v>
      </c>
      <c r="B44" s="92">
        <v>30101</v>
      </c>
      <c r="C44" s="93" t="s">
        <v>290</v>
      </c>
      <c r="D44" s="94" t="s">
        <v>286</v>
      </c>
      <c r="E44" s="95">
        <v>3.21</v>
      </c>
      <c r="F44" s="96">
        <v>111.55</v>
      </c>
      <c r="G44" s="97">
        <v>358.08</v>
      </c>
      <c r="H44" s="96"/>
      <c r="I44" s="96"/>
      <c r="J44" s="96">
        <v>476</v>
      </c>
      <c r="K44" s="97">
        <v>1527.96</v>
      </c>
      <c r="L44" s="98"/>
      <c r="M44" s="96">
        <f t="shared" si="1"/>
        <v>4.267091152815014</v>
      </c>
      <c r="N44" s="94" t="s">
        <v>287</v>
      </c>
    </row>
    <row r="45" spans="1:14" ht="22.5">
      <c r="A45" s="91">
        <v>19</v>
      </c>
      <c r="B45" s="92">
        <v>30401</v>
      </c>
      <c r="C45" s="93" t="s">
        <v>291</v>
      </c>
      <c r="D45" s="94" t="s">
        <v>286</v>
      </c>
      <c r="E45" s="95">
        <v>0.35</v>
      </c>
      <c r="F45" s="96">
        <v>2.31</v>
      </c>
      <c r="G45" s="97">
        <v>0.81</v>
      </c>
      <c r="H45" s="96"/>
      <c r="I45" s="96"/>
      <c r="J45" s="96">
        <v>8</v>
      </c>
      <c r="K45" s="97">
        <v>2.8</v>
      </c>
      <c r="L45" s="98"/>
      <c r="M45" s="96">
        <f t="shared" si="1"/>
        <v>3.4567901234567895</v>
      </c>
      <c r="N45" s="94" t="s">
        <v>287</v>
      </c>
    </row>
    <row r="46" spans="1:14" ht="22.5">
      <c r="A46" s="91">
        <v>20</v>
      </c>
      <c r="B46" s="92">
        <v>40102</v>
      </c>
      <c r="C46" s="93" t="s">
        <v>292</v>
      </c>
      <c r="D46" s="94" t="s">
        <v>286</v>
      </c>
      <c r="E46" s="95">
        <v>8.51</v>
      </c>
      <c r="F46" s="96">
        <v>31.16</v>
      </c>
      <c r="G46" s="97">
        <v>265.17</v>
      </c>
      <c r="H46" s="96"/>
      <c r="I46" s="96"/>
      <c r="J46" s="96">
        <v>230</v>
      </c>
      <c r="K46" s="97">
        <v>1957.3</v>
      </c>
      <c r="L46" s="98"/>
      <c r="M46" s="96">
        <f t="shared" si="1"/>
        <v>7.381302560621488</v>
      </c>
      <c r="N46" s="94" t="s">
        <v>287</v>
      </c>
    </row>
    <row r="47" spans="1:14" ht="33.75">
      <c r="A47" s="91">
        <v>21</v>
      </c>
      <c r="B47" s="92">
        <v>40202</v>
      </c>
      <c r="C47" s="93" t="s">
        <v>293</v>
      </c>
      <c r="D47" s="94" t="s">
        <v>286</v>
      </c>
      <c r="E47" s="95">
        <v>124.74</v>
      </c>
      <c r="F47" s="96">
        <v>34.63</v>
      </c>
      <c r="G47" s="97">
        <v>4319.74</v>
      </c>
      <c r="H47" s="96"/>
      <c r="I47" s="96"/>
      <c r="J47" s="96">
        <v>98</v>
      </c>
      <c r="K47" s="97">
        <v>12224.52</v>
      </c>
      <c r="L47" s="98"/>
      <c r="M47" s="96">
        <f t="shared" si="1"/>
        <v>2.829920319278475</v>
      </c>
      <c r="N47" s="94" t="s">
        <v>287</v>
      </c>
    </row>
    <row r="48" spans="1:14" ht="22.5">
      <c r="A48" s="91">
        <v>22</v>
      </c>
      <c r="B48" s="92">
        <v>40504</v>
      </c>
      <c r="C48" s="93" t="s">
        <v>294</v>
      </c>
      <c r="D48" s="94" t="s">
        <v>286</v>
      </c>
      <c r="E48" s="95">
        <v>3.03</v>
      </c>
      <c r="F48" s="96">
        <v>1.29</v>
      </c>
      <c r="G48" s="97">
        <v>3.91</v>
      </c>
      <c r="H48" s="96"/>
      <c r="I48" s="96"/>
      <c r="J48" s="96">
        <v>3</v>
      </c>
      <c r="K48" s="97">
        <v>9.09</v>
      </c>
      <c r="L48" s="98"/>
      <c r="M48" s="96">
        <f t="shared" si="1"/>
        <v>2.3248081841432224</v>
      </c>
      <c r="N48" s="94" t="s">
        <v>287</v>
      </c>
    </row>
    <row r="49" spans="1:14" ht="45">
      <c r="A49" s="91">
        <v>23</v>
      </c>
      <c r="B49" s="92">
        <v>50101</v>
      </c>
      <c r="C49" s="93" t="s">
        <v>295</v>
      </c>
      <c r="D49" s="94" t="s">
        <v>286</v>
      </c>
      <c r="E49" s="95">
        <v>6.9</v>
      </c>
      <c r="F49" s="96">
        <v>62.75</v>
      </c>
      <c r="G49" s="97">
        <v>432.98</v>
      </c>
      <c r="H49" s="96"/>
      <c r="I49" s="96"/>
      <c r="J49" s="96">
        <v>413</v>
      </c>
      <c r="K49" s="97">
        <v>2849.7</v>
      </c>
      <c r="L49" s="98"/>
      <c r="M49" s="96">
        <f t="shared" si="1"/>
        <v>6.581597302415815</v>
      </c>
      <c r="N49" s="94" t="s">
        <v>287</v>
      </c>
    </row>
    <row r="50" spans="1:14" ht="33.75">
      <c r="A50" s="91">
        <v>24</v>
      </c>
      <c r="B50" s="92">
        <v>50401</v>
      </c>
      <c r="C50" s="93" t="s">
        <v>296</v>
      </c>
      <c r="D50" s="94" t="s">
        <v>286</v>
      </c>
      <c r="E50" s="95">
        <v>107.03</v>
      </c>
      <c r="F50" s="96">
        <v>6.65</v>
      </c>
      <c r="G50" s="97">
        <v>711.75</v>
      </c>
      <c r="H50" s="96"/>
      <c r="I50" s="96"/>
      <c r="J50" s="96">
        <v>32</v>
      </c>
      <c r="K50" s="97">
        <v>3424.96</v>
      </c>
      <c r="L50" s="98"/>
      <c r="M50" s="96">
        <f t="shared" si="1"/>
        <v>4.812026694766421</v>
      </c>
      <c r="N50" s="94" t="s">
        <v>287</v>
      </c>
    </row>
    <row r="51" spans="1:14" ht="33.75">
      <c r="A51" s="91">
        <v>25</v>
      </c>
      <c r="B51" s="92">
        <v>60247</v>
      </c>
      <c r="C51" s="93" t="s">
        <v>297</v>
      </c>
      <c r="D51" s="94" t="s">
        <v>286</v>
      </c>
      <c r="E51" s="95">
        <v>12.65</v>
      </c>
      <c r="F51" s="96">
        <v>123.11</v>
      </c>
      <c r="G51" s="97">
        <v>1557.34</v>
      </c>
      <c r="H51" s="96"/>
      <c r="I51" s="96"/>
      <c r="J51" s="96">
        <v>723</v>
      </c>
      <c r="K51" s="97">
        <v>9145.95</v>
      </c>
      <c r="L51" s="98"/>
      <c r="M51" s="96">
        <f t="shared" si="1"/>
        <v>5.872802342455727</v>
      </c>
      <c r="N51" s="94" t="s">
        <v>287</v>
      </c>
    </row>
    <row r="52" spans="1:14" ht="22.5">
      <c r="A52" s="91">
        <v>26</v>
      </c>
      <c r="B52" s="92">
        <v>70148</v>
      </c>
      <c r="C52" s="93" t="s">
        <v>298</v>
      </c>
      <c r="D52" s="94" t="s">
        <v>286</v>
      </c>
      <c r="E52" s="95">
        <v>3.8</v>
      </c>
      <c r="F52" s="96">
        <v>71.41</v>
      </c>
      <c r="G52" s="97">
        <v>271.36</v>
      </c>
      <c r="H52" s="96"/>
      <c r="I52" s="96"/>
      <c r="J52" s="96">
        <v>616</v>
      </c>
      <c r="K52" s="97">
        <v>2340.8</v>
      </c>
      <c r="L52" s="98"/>
      <c r="M52" s="96">
        <f t="shared" si="1"/>
        <v>8.62617924528302</v>
      </c>
      <c r="N52" s="94" t="s">
        <v>287</v>
      </c>
    </row>
    <row r="53" spans="1:14" ht="22.5">
      <c r="A53" s="91">
        <v>27</v>
      </c>
      <c r="B53" s="92">
        <v>70149</v>
      </c>
      <c r="C53" s="93" t="s">
        <v>299</v>
      </c>
      <c r="D53" s="94" t="s">
        <v>286</v>
      </c>
      <c r="E53" s="95">
        <v>0.59</v>
      </c>
      <c r="F53" s="96">
        <v>87.96</v>
      </c>
      <c r="G53" s="97">
        <v>51.9</v>
      </c>
      <c r="H53" s="96"/>
      <c r="I53" s="96"/>
      <c r="J53" s="96">
        <v>723</v>
      </c>
      <c r="K53" s="97">
        <v>426.57</v>
      </c>
      <c r="L53" s="98"/>
      <c r="M53" s="96">
        <f t="shared" si="1"/>
        <v>8.21907514450867</v>
      </c>
      <c r="N53" s="94" t="s">
        <v>287</v>
      </c>
    </row>
    <row r="54" spans="1:14" ht="22.5">
      <c r="A54" s="91">
        <v>28</v>
      </c>
      <c r="B54" s="92">
        <v>120101</v>
      </c>
      <c r="C54" s="93" t="s">
        <v>300</v>
      </c>
      <c r="D54" s="94" t="s">
        <v>286</v>
      </c>
      <c r="E54" s="95">
        <v>0.19</v>
      </c>
      <c r="F54" s="96">
        <v>124.01</v>
      </c>
      <c r="G54" s="97">
        <v>23.56</v>
      </c>
      <c r="H54" s="96"/>
      <c r="I54" s="96"/>
      <c r="J54" s="96">
        <v>880</v>
      </c>
      <c r="K54" s="97">
        <v>167.2</v>
      </c>
      <c r="L54" s="98"/>
      <c r="M54" s="96">
        <f t="shared" si="1"/>
        <v>7.096774193548387</v>
      </c>
      <c r="N54" s="94" t="s">
        <v>287</v>
      </c>
    </row>
    <row r="55" spans="1:14" ht="22.5">
      <c r="A55" s="91">
        <v>29</v>
      </c>
      <c r="B55" s="92">
        <v>120202</v>
      </c>
      <c r="C55" s="93" t="s">
        <v>301</v>
      </c>
      <c r="D55" s="94" t="s">
        <v>286</v>
      </c>
      <c r="E55" s="95">
        <v>1.58</v>
      </c>
      <c r="F55" s="96">
        <v>154.8</v>
      </c>
      <c r="G55" s="97">
        <v>244.59</v>
      </c>
      <c r="H55" s="96"/>
      <c r="I55" s="96"/>
      <c r="J55" s="96">
        <v>1014</v>
      </c>
      <c r="K55" s="97">
        <v>1602.12</v>
      </c>
      <c r="L55" s="98"/>
      <c r="M55" s="96">
        <f t="shared" si="1"/>
        <v>6.5502269103397515</v>
      </c>
      <c r="N55" s="94" t="s">
        <v>287</v>
      </c>
    </row>
    <row r="56" spans="1:14" ht="22.5">
      <c r="A56" s="91">
        <v>30</v>
      </c>
      <c r="B56" s="92">
        <v>120500</v>
      </c>
      <c r="C56" s="93" t="s">
        <v>302</v>
      </c>
      <c r="D56" s="94" t="s">
        <v>286</v>
      </c>
      <c r="E56" s="95">
        <v>0.32</v>
      </c>
      <c r="F56" s="96">
        <v>19.92</v>
      </c>
      <c r="G56" s="97">
        <v>6.37</v>
      </c>
      <c r="H56" s="96"/>
      <c r="I56" s="96"/>
      <c r="J56" s="96">
        <v>74.35</v>
      </c>
      <c r="K56" s="97">
        <v>23.79</v>
      </c>
      <c r="L56" s="98"/>
      <c r="M56" s="96">
        <f t="shared" si="1"/>
        <v>3.7346938775510203</v>
      </c>
      <c r="N56" s="94" t="s">
        <v>303</v>
      </c>
    </row>
    <row r="57" spans="1:14" ht="22.5">
      <c r="A57" s="91">
        <v>31</v>
      </c>
      <c r="B57" s="92">
        <v>120906</v>
      </c>
      <c r="C57" s="93" t="s">
        <v>304</v>
      </c>
      <c r="D57" s="94" t="s">
        <v>286</v>
      </c>
      <c r="E57" s="95">
        <v>5</v>
      </c>
      <c r="F57" s="96">
        <v>83.58</v>
      </c>
      <c r="G57" s="97">
        <v>417.9</v>
      </c>
      <c r="H57" s="96"/>
      <c r="I57" s="96"/>
      <c r="J57" s="96">
        <v>548</v>
      </c>
      <c r="K57" s="97">
        <v>2740</v>
      </c>
      <c r="L57" s="98"/>
      <c r="M57" s="96">
        <f t="shared" si="1"/>
        <v>6.556592486240728</v>
      </c>
      <c r="N57" s="94" t="s">
        <v>287</v>
      </c>
    </row>
    <row r="58" spans="1:14" ht="22.5">
      <c r="A58" s="91">
        <v>32</v>
      </c>
      <c r="B58" s="92">
        <v>120907</v>
      </c>
      <c r="C58" s="93" t="s">
        <v>305</v>
      </c>
      <c r="D58" s="94" t="s">
        <v>286</v>
      </c>
      <c r="E58" s="95">
        <v>12.95</v>
      </c>
      <c r="F58" s="96">
        <v>125.65</v>
      </c>
      <c r="G58" s="97">
        <v>1627.17</v>
      </c>
      <c r="H58" s="96"/>
      <c r="I58" s="96"/>
      <c r="J58" s="96">
        <v>744</v>
      </c>
      <c r="K58" s="97">
        <v>9634.8</v>
      </c>
      <c r="L58" s="98"/>
      <c r="M58" s="96">
        <f t="shared" si="1"/>
        <v>5.92120061210568</v>
      </c>
      <c r="N58" s="94" t="s">
        <v>287</v>
      </c>
    </row>
    <row r="59" spans="1:14" ht="22.5">
      <c r="A59" s="91">
        <v>33</v>
      </c>
      <c r="B59" s="92">
        <v>120911</v>
      </c>
      <c r="C59" s="93" t="s">
        <v>306</v>
      </c>
      <c r="D59" s="94" t="s">
        <v>286</v>
      </c>
      <c r="E59" s="95">
        <v>1.91</v>
      </c>
      <c r="F59" s="96">
        <v>217.21</v>
      </c>
      <c r="G59" s="97">
        <v>414.87</v>
      </c>
      <c r="H59" s="96"/>
      <c r="I59" s="96"/>
      <c r="J59" s="96">
        <v>1136</v>
      </c>
      <c r="K59" s="97">
        <v>2169.76</v>
      </c>
      <c r="L59" s="98"/>
      <c r="M59" s="96">
        <f t="shared" si="1"/>
        <v>5.229975655024466</v>
      </c>
      <c r="N59" s="94" t="s">
        <v>287</v>
      </c>
    </row>
    <row r="60" spans="1:14" ht="22.5">
      <c r="A60" s="91">
        <v>34</v>
      </c>
      <c r="B60" s="92">
        <v>121601</v>
      </c>
      <c r="C60" s="93" t="s">
        <v>307</v>
      </c>
      <c r="D60" s="94" t="s">
        <v>286</v>
      </c>
      <c r="E60" s="95">
        <v>1.91</v>
      </c>
      <c r="F60" s="96">
        <v>121.07</v>
      </c>
      <c r="G60" s="97">
        <v>231.25</v>
      </c>
      <c r="H60" s="96"/>
      <c r="I60" s="96"/>
      <c r="J60" s="96">
        <v>623</v>
      </c>
      <c r="K60" s="97">
        <v>1189.93</v>
      </c>
      <c r="L60" s="98"/>
      <c r="M60" s="96">
        <f t="shared" si="1"/>
        <v>5.145643243243244</v>
      </c>
      <c r="N60" s="94" t="s">
        <v>287</v>
      </c>
    </row>
    <row r="61" spans="1:14" ht="22.5">
      <c r="A61" s="91">
        <v>35</v>
      </c>
      <c r="B61" s="92">
        <v>121803</v>
      </c>
      <c r="C61" s="93" t="s">
        <v>308</v>
      </c>
      <c r="D61" s="94" t="s">
        <v>286</v>
      </c>
      <c r="E61" s="95">
        <v>0.15</v>
      </c>
      <c r="F61" s="96">
        <v>233.03</v>
      </c>
      <c r="G61" s="97">
        <v>34.95</v>
      </c>
      <c r="H61" s="96"/>
      <c r="I61" s="96"/>
      <c r="J61" s="96">
        <v>856.14</v>
      </c>
      <c r="K61" s="97">
        <v>128.42</v>
      </c>
      <c r="L61" s="98"/>
      <c r="M61" s="96">
        <f t="shared" si="1"/>
        <v>3.674391988555078</v>
      </c>
      <c r="N61" s="94" t="s">
        <v>303</v>
      </c>
    </row>
    <row r="62" spans="1:14" ht="22.5">
      <c r="A62" s="91">
        <v>36</v>
      </c>
      <c r="B62" s="92">
        <v>122000</v>
      </c>
      <c r="C62" s="93" t="s">
        <v>309</v>
      </c>
      <c r="D62" s="94" t="s">
        <v>286</v>
      </c>
      <c r="E62" s="95">
        <v>0.73</v>
      </c>
      <c r="F62" s="96">
        <v>202.8</v>
      </c>
      <c r="G62" s="97">
        <v>148.04</v>
      </c>
      <c r="H62" s="96"/>
      <c r="I62" s="96"/>
      <c r="J62" s="96">
        <v>1117</v>
      </c>
      <c r="K62" s="97">
        <v>815.41</v>
      </c>
      <c r="L62" s="98"/>
      <c r="M62" s="96">
        <f t="shared" si="1"/>
        <v>5.508038368008647</v>
      </c>
      <c r="N62" s="94" t="s">
        <v>287</v>
      </c>
    </row>
    <row r="63" spans="1:14" ht="22.5">
      <c r="A63" s="91">
        <v>37</v>
      </c>
      <c r="B63" s="92">
        <v>150101</v>
      </c>
      <c r="C63" s="93" t="s">
        <v>310</v>
      </c>
      <c r="D63" s="94" t="s">
        <v>286</v>
      </c>
      <c r="E63" s="95">
        <v>12.94</v>
      </c>
      <c r="F63" s="96">
        <v>129.68</v>
      </c>
      <c r="G63" s="97">
        <v>1678.06</v>
      </c>
      <c r="H63" s="96"/>
      <c r="I63" s="96"/>
      <c r="J63" s="96">
        <v>773</v>
      </c>
      <c r="K63" s="97">
        <v>10002.62</v>
      </c>
      <c r="L63" s="98"/>
      <c r="M63" s="96">
        <f t="shared" si="1"/>
        <v>5.960823808445467</v>
      </c>
      <c r="N63" s="94" t="s">
        <v>287</v>
      </c>
    </row>
    <row r="64" spans="1:14" ht="33.75">
      <c r="A64" s="91">
        <v>38</v>
      </c>
      <c r="B64" s="92">
        <v>150202</v>
      </c>
      <c r="C64" s="93" t="s">
        <v>311</v>
      </c>
      <c r="D64" s="94" t="s">
        <v>286</v>
      </c>
      <c r="E64" s="95">
        <v>4.71</v>
      </c>
      <c r="F64" s="96">
        <v>112.26</v>
      </c>
      <c r="G64" s="97">
        <v>528.75</v>
      </c>
      <c r="H64" s="96"/>
      <c r="I64" s="96"/>
      <c r="J64" s="96">
        <v>683</v>
      </c>
      <c r="K64" s="97">
        <v>3216.93</v>
      </c>
      <c r="L64" s="98"/>
      <c r="M64" s="96">
        <f t="shared" si="1"/>
        <v>6.084028368794326</v>
      </c>
      <c r="N64" s="94" t="s">
        <v>287</v>
      </c>
    </row>
    <row r="65" spans="1:14" ht="22.5">
      <c r="A65" s="91">
        <v>39</v>
      </c>
      <c r="B65" s="92">
        <v>150701</v>
      </c>
      <c r="C65" s="93" t="s">
        <v>312</v>
      </c>
      <c r="D65" s="94" t="s">
        <v>286</v>
      </c>
      <c r="E65" s="95">
        <v>25.62</v>
      </c>
      <c r="F65" s="96">
        <v>129.46</v>
      </c>
      <c r="G65" s="97">
        <v>3316.76</v>
      </c>
      <c r="H65" s="96"/>
      <c r="I65" s="96"/>
      <c r="J65" s="96">
        <v>731</v>
      </c>
      <c r="K65" s="97">
        <v>18728.22</v>
      </c>
      <c r="L65" s="98"/>
      <c r="M65" s="96">
        <f t="shared" si="1"/>
        <v>5.646540599862516</v>
      </c>
      <c r="N65" s="94" t="s">
        <v>287</v>
      </c>
    </row>
    <row r="66" spans="1:14" ht="22.5">
      <c r="A66" s="91">
        <v>40</v>
      </c>
      <c r="B66" s="92">
        <v>330301</v>
      </c>
      <c r="C66" s="93" t="s">
        <v>313</v>
      </c>
      <c r="D66" s="94" t="s">
        <v>286</v>
      </c>
      <c r="E66" s="95">
        <v>17.03</v>
      </c>
      <c r="F66" s="96">
        <v>1.86</v>
      </c>
      <c r="G66" s="97">
        <v>31.68</v>
      </c>
      <c r="H66" s="96"/>
      <c r="I66" s="96"/>
      <c r="J66" s="96">
        <v>10</v>
      </c>
      <c r="K66" s="97">
        <v>170.3</v>
      </c>
      <c r="L66" s="98"/>
      <c r="M66" s="96">
        <f t="shared" si="1"/>
        <v>5.375631313131313</v>
      </c>
      <c r="N66" s="94" t="s">
        <v>287</v>
      </c>
    </row>
    <row r="67" spans="1:14" ht="22.5">
      <c r="A67" s="91">
        <v>41</v>
      </c>
      <c r="B67" s="92">
        <v>332141</v>
      </c>
      <c r="C67" s="93" t="s">
        <v>314</v>
      </c>
      <c r="D67" s="94" t="s">
        <v>286</v>
      </c>
      <c r="E67" s="95">
        <v>107.03</v>
      </c>
      <c r="F67" s="96">
        <v>17.79</v>
      </c>
      <c r="G67" s="97">
        <v>1904.06</v>
      </c>
      <c r="H67" s="96"/>
      <c r="I67" s="96"/>
      <c r="J67" s="96">
        <v>66.06</v>
      </c>
      <c r="K67" s="97">
        <v>7070.4</v>
      </c>
      <c r="L67" s="98"/>
      <c r="M67" s="96">
        <f t="shared" si="1"/>
        <v>3.713328361501213</v>
      </c>
      <c r="N67" s="94" t="s">
        <v>303</v>
      </c>
    </row>
    <row r="68" spans="1:14" ht="22.5">
      <c r="A68" s="91">
        <v>42</v>
      </c>
      <c r="B68" s="92">
        <v>400001</v>
      </c>
      <c r="C68" s="93" t="s">
        <v>315</v>
      </c>
      <c r="D68" s="94" t="s">
        <v>286</v>
      </c>
      <c r="E68" s="95">
        <v>6.02</v>
      </c>
      <c r="F68" s="96">
        <v>103.2</v>
      </c>
      <c r="G68" s="97">
        <v>621.27</v>
      </c>
      <c r="H68" s="96"/>
      <c r="I68" s="96"/>
      <c r="J68" s="96">
        <v>616</v>
      </c>
      <c r="K68" s="97">
        <v>3708.32</v>
      </c>
      <c r="L68" s="98"/>
      <c r="M68" s="96">
        <f t="shared" si="1"/>
        <v>5.968934601702964</v>
      </c>
      <c r="N68" s="94" t="s">
        <v>287</v>
      </c>
    </row>
    <row r="69" spans="1:14" ht="12.75">
      <c r="A69" s="99"/>
      <c r="B69" s="100" t="s">
        <v>281</v>
      </c>
      <c r="C69" s="101" t="s">
        <v>316</v>
      </c>
      <c r="D69" s="102" t="s">
        <v>283</v>
      </c>
      <c r="E69" s="103"/>
      <c r="F69" s="104"/>
      <c r="G69" s="105">
        <v>25013</v>
      </c>
      <c r="H69" s="104"/>
      <c r="I69" s="104"/>
      <c r="J69" s="104"/>
      <c r="K69" s="105">
        <v>134906</v>
      </c>
      <c r="L69" s="106"/>
      <c r="M69" s="104">
        <f t="shared" si="1"/>
        <v>5.393435413584935</v>
      </c>
      <c r="N69" s="102"/>
    </row>
    <row r="70" spans="1:14" ht="17.25" customHeight="1">
      <c r="A70" s="200" t="s">
        <v>317</v>
      </c>
      <c r="B70" s="201"/>
      <c r="C70" s="201"/>
      <c r="D70" s="201"/>
      <c r="E70" s="201"/>
      <c r="F70" s="201"/>
      <c r="G70" s="201"/>
      <c r="H70" s="201"/>
      <c r="I70" s="201"/>
      <c r="J70" s="201"/>
      <c r="K70" s="201"/>
      <c r="L70" s="201"/>
      <c r="M70" s="201"/>
      <c r="N70" s="201"/>
    </row>
    <row r="71" spans="1:14" ht="12.75">
      <c r="A71" s="91">
        <v>44</v>
      </c>
      <c r="B71" s="92" t="s">
        <v>318</v>
      </c>
      <c r="C71" s="93" t="s">
        <v>319</v>
      </c>
      <c r="D71" s="94" t="s">
        <v>320</v>
      </c>
      <c r="E71" s="95">
        <v>2.563</v>
      </c>
      <c r="F71" s="96">
        <v>6.2</v>
      </c>
      <c r="G71" s="97">
        <v>15.9</v>
      </c>
      <c r="H71" s="96">
        <v>42.66</v>
      </c>
      <c r="I71" s="96">
        <v>109.33</v>
      </c>
      <c r="J71" s="96">
        <v>49.32</v>
      </c>
      <c r="K71" s="97">
        <v>126.41</v>
      </c>
      <c r="L71" s="98"/>
      <c r="M71" s="96">
        <f aca="true" t="shared" si="2" ref="M71:M100">IF(ISNUMBER(K71/G71),IF(NOT(K71/G71=0),K71/G71," ")," ")</f>
        <v>7.9503144654088045</v>
      </c>
      <c r="N71" s="94" t="s">
        <v>321</v>
      </c>
    </row>
    <row r="72" spans="1:14" ht="22.5">
      <c r="A72" s="91">
        <v>45</v>
      </c>
      <c r="B72" s="92" t="s">
        <v>322</v>
      </c>
      <c r="C72" s="93" t="s">
        <v>323</v>
      </c>
      <c r="D72" s="94" t="s">
        <v>324</v>
      </c>
      <c r="E72" s="95">
        <v>0.1586</v>
      </c>
      <c r="F72" s="96">
        <v>22130</v>
      </c>
      <c r="G72" s="97">
        <v>3509.82</v>
      </c>
      <c r="H72" s="96">
        <v>83759.89</v>
      </c>
      <c r="I72" s="96">
        <v>13284.32</v>
      </c>
      <c r="J72" s="96">
        <v>85954.76</v>
      </c>
      <c r="K72" s="97">
        <v>13632.42</v>
      </c>
      <c r="L72" s="98"/>
      <c r="M72" s="96">
        <f t="shared" si="2"/>
        <v>3.8840795254457494</v>
      </c>
      <c r="N72" s="94" t="s">
        <v>325</v>
      </c>
    </row>
    <row r="73" spans="1:14" ht="33.75">
      <c r="A73" s="91">
        <v>46</v>
      </c>
      <c r="B73" s="92" t="s">
        <v>326</v>
      </c>
      <c r="C73" s="93" t="s">
        <v>327</v>
      </c>
      <c r="D73" s="94" t="s">
        <v>324</v>
      </c>
      <c r="E73" s="95">
        <v>0.00142</v>
      </c>
      <c r="F73" s="96">
        <v>10190</v>
      </c>
      <c r="G73" s="97">
        <v>14.47</v>
      </c>
      <c r="H73" s="96">
        <v>69600</v>
      </c>
      <c r="I73" s="96">
        <v>98.83</v>
      </c>
      <c r="J73" s="96">
        <v>71309.24</v>
      </c>
      <c r="K73" s="97">
        <v>101.26</v>
      </c>
      <c r="L73" s="98"/>
      <c r="M73" s="96">
        <f t="shared" si="2"/>
        <v>6.997926744989634</v>
      </c>
      <c r="N73" s="94" t="s">
        <v>328</v>
      </c>
    </row>
    <row r="74" spans="1:14" ht="33.75">
      <c r="A74" s="91">
        <v>47</v>
      </c>
      <c r="B74" s="92" t="s">
        <v>329</v>
      </c>
      <c r="C74" s="93" t="s">
        <v>330</v>
      </c>
      <c r="D74" s="94" t="s">
        <v>324</v>
      </c>
      <c r="E74" s="95">
        <v>0.02689</v>
      </c>
      <c r="F74" s="96">
        <v>10580</v>
      </c>
      <c r="G74" s="97">
        <v>284.5</v>
      </c>
      <c r="H74" s="96">
        <v>46539</v>
      </c>
      <c r="I74" s="96">
        <v>1251.43</v>
      </c>
      <c r="J74" s="96">
        <v>47852.15</v>
      </c>
      <c r="K74" s="97">
        <v>1286.74</v>
      </c>
      <c r="L74" s="98"/>
      <c r="M74" s="96">
        <f t="shared" si="2"/>
        <v>4.522811950790861</v>
      </c>
      <c r="N74" s="94" t="s">
        <v>331</v>
      </c>
    </row>
    <row r="75" spans="1:14" ht="12.75">
      <c r="A75" s="91">
        <v>48</v>
      </c>
      <c r="B75" s="92" t="s">
        <v>332</v>
      </c>
      <c r="C75" s="93" t="s">
        <v>333</v>
      </c>
      <c r="D75" s="94" t="s">
        <v>324</v>
      </c>
      <c r="E75" s="95">
        <v>0.08482</v>
      </c>
      <c r="F75" s="96">
        <v>11520</v>
      </c>
      <c r="G75" s="97">
        <v>977.12</v>
      </c>
      <c r="H75" s="96">
        <v>59337.87</v>
      </c>
      <c r="I75" s="96">
        <v>5033.03</v>
      </c>
      <c r="J75" s="96">
        <v>60854.95</v>
      </c>
      <c r="K75" s="97">
        <v>5161.73</v>
      </c>
      <c r="L75" s="98"/>
      <c r="M75" s="96">
        <f t="shared" si="2"/>
        <v>5.282595791714425</v>
      </c>
      <c r="N75" s="94" t="s">
        <v>334</v>
      </c>
    </row>
    <row r="76" spans="1:14" ht="33.75">
      <c r="A76" s="91">
        <v>49</v>
      </c>
      <c r="B76" s="92" t="s">
        <v>335</v>
      </c>
      <c r="C76" s="93" t="s">
        <v>336</v>
      </c>
      <c r="D76" s="94" t="s">
        <v>324</v>
      </c>
      <c r="E76" s="95">
        <v>0.002473</v>
      </c>
      <c r="F76" s="96">
        <v>3030</v>
      </c>
      <c r="G76" s="97">
        <v>7.49</v>
      </c>
      <c r="H76" s="96">
        <v>10521</v>
      </c>
      <c r="I76" s="96">
        <v>26.02</v>
      </c>
      <c r="J76" s="96">
        <v>11023.16</v>
      </c>
      <c r="K76" s="97">
        <v>27.26</v>
      </c>
      <c r="L76" s="98"/>
      <c r="M76" s="96">
        <f t="shared" si="2"/>
        <v>3.6395193591455275</v>
      </c>
      <c r="N76" s="94" t="s">
        <v>337</v>
      </c>
    </row>
    <row r="77" spans="1:14" ht="56.25">
      <c r="A77" s="91">
        <v>50</v>
      </c>
      <c r="B77" s="92" t="s">
        <v>338</v>
      </c>
      <c r="C77" s="93" t="s">
        <v>339</v>
      </c>
      <c r="D77" s="94" t="s">
        <v>324</v>
      </c>
      <c r="E77" s="95">
        <v>0.5902</v>
      </c>
      <c r="F77" s="96">
        <v>2970</v>
      </c>
      <c r="G77" s="97">
        <v>1752.89</v>
      </c>
      <c r="H77" s="96">
        <v>8252.14</v>
      </c>
      <c r="I77" s="96">
        <v>4870.41</v>
      </c>
      <c r="J77" s="96">
        <v>8708.92</v>
      </c>
      <c r="K77" s="97">
        <v>5140</v>
      </c>
      <c r="L77" s="98"/>
      <c r="M77" s="96">
        <f t="shared" si="2"/>
        <v>2.932300372527654</v>
      </c>
      <c r="N77" s="94" t="s">
        <v>340</v>
      </c>
    </row>
    <row r="78" spans="1:14" ht="33.75">
      <c r="A78" s="91">
        <v>51</v>
      </c>
      <c r="B78" s="92" t="s">
        <v>341</v>
      </c>
      <c r="C78" s="93" t="s">
        <v>342</v>
      </c>
      <c r="D78" s="94" t="s">
        <v>320</v>
      </c>
      <c r="E78" s="95">
        <v>0.494</v>
      </c>
      <c r="F78" s="96">
        <v>101</v>
      </c>
      <c r="G78" s="97">
        <v>49.9</v>
      </c>
      <c r="H78" s="96">
        <v>460</v>
      </c>
      <c r="I78" s="96">
        <v>227.24</v>
      </c>
      <c r="J78" s="96">
        <v>479.97</v>
      </c>
      <c r="K78" s="97">
        <v>237.1</v>
      </c>
      <c r="L78" s="98"/>
      <c r="M78" s="96">
        <f t="shared" si="2"/>
        <v>4.751503006012024</v>
      </c>
      <c r="N78" s="94" t="s">
        <v>343</v>
      </c>
    </row>
    <row r="79" spans="1:14" ht="33.75">
      <c r="A79" s="91">
        <v>52</v>
      </c>
      <c r="B79" s="92" t="s">
        <v>344</v>
      </c>
      <c r="C79" s="93" t="s">
        <v>345</v>
      </c>
      <c r="D79" s="94" t="s">
        <v>346</v>
      </c>
      <c r="E79" s="95">
        <v>0.005338</v>
      </c>
      <c r="F79" s="96">
        <v>7.14</v>
      </c>
      <c r="G79" s="97">
        <v>0.04</v>
      </c>
      <c r="H79" s="96">
        <v>37.49</v>
      </c>
      <c r="I79" s="96">
        <v>0.2</v>
      </c>
      <c r="J79" s="96">
        <v>38.52</v>
      </c>
      <c r="K79" s="97">
        <v>0.21</v>
      </c>
      <c r="L79" s="98"/>
      <c r="M79" s="96">
        <f t="shared" si="2"/>
        <v>5.25</v>
      </c>
      <c r="N79" s="94" t="s">
        <v>347</v>
      </c>
    </row>
    <row r="80" spans="1:14" ht="33.75">
      <c r="A80" s="91">
        <v>53</v>
      </c>
      <c r="B80" s="92" t="s">
        <v>348</v>
      </c>
      <c r="C80" s="93" t="s">
        <v>349</v>
      </c>
      <c r="D80" s="94" t="s">
        <v>346</v>
      </c>
      <c r="E80" s="95">
        <v>7.019</v>
      </c>
      <c r="F80" s="96">
        <v>60.9</v>
      </c>
      <c r="G80" s="97">
        <v>427.46</v>
      </c>
      <c r="H80" s="96">
        <v>87.29</v>
      </c>
      <c r="I80" s="96">
        <v>612.69</v>
      </c>
      <c r="J80" s="96">
        <v>89.4</v>
      </c>
      <c r="K80" s="97">
        <v>627.5</v>
      </c>
      <c r="L80" s="98"/>
      <c r="M80" s="96">
        <f t="shared" si="2"/>
        <v>1.4679736115659945</v>
      </c>
      <c r="N80" s="94" t="s">
        <v>350</v>
      </c>
    </row>
    <row r="81" spans="1:14" ht="33.75">
      <c r="A81" s="91">
        <v>54</v>
      </c>
      <c r="B81" s="92" t="s">
        <v>351</v>
      </c>
      <c r="C81" s="93" t="s">
        <v>352</v>
      </c>
      <c r="D81" s="94" t="s">
        <v>320</v>
      </c>
      <c r="E81" s="95">
        <v>0.03435</v>
      </c>
      <c r="F81" s="96">
        <v>996</v>
      </c>
      <c r="G81" s="97">
        <v>34.21</v>
      </c>
      <c r="H81" s="96">
        <v>6265</v>
      </c>
      <c r="I81" s="96">
        <v>215.2</v>
      </c>
      <c r="J81" s="96">
        <v>6504.12</v>
      </c>
      <c r="K81" s="97">
        <v>223.42</v>
      </c>
      <c r="L81" s="98"/>
      <c r="M81" s="96">
        <f t="shared" si="2"/>
        <v>6.53083893598363</v>
      </c>
      <c r="N81" s="94" t="s">
        <v>353</v>
      </c>
    </row>
    <row r="82" spans="1:14" ht="56.25">
      <c r="A82" s="91">
        <v>55</v>
      </c>
      <c r="B82" s="92" t="s">
        <v>354</v>
      </c>
      <c r="C82" s="93" t="s">
        <v>355</v>
      </c>
      <c r="D82" s="94" t="s">
        <v>356</v>
      </c>
      <c r="E82" s="95">
        <v>0.4</v>
      </c>
      <c r="F82" s="96">
        <v>58.91</v>
      </c>
      <c r="G82" s="97">
        <v>23.56</v>
      </c>
      <c r="H82" s="96">
        <v>297</v>
      </c>
      <c r="I82" s="96">
        <v>118.8</v>
      </c>
      <c r="J82" s="96">
        <v>305.5</v>
      </c>
      <c r="K82" s="97">
        <v>122.2</v>
      </c>
      <c r="L82" s="98"/>
      <c r="M82" s="96">
        <f t="shared" si="2"/>
        <v>5.186757215619695</v>
      </c>
      <c r="N82" s="94" t="s">
        <v>357</v>
      </c>
    </row>
    <row r="83" spans="1:14" ht="56.25">
      <c r="A83" s="91">
        <v>56</v>
      </c>
      <c r="B83" s="92" t="s">
        <v>358</v>
      </c>
      <c r="C83" s="93" t="s">
        <v>359</v>
      </c>
      <c r="D83" s="94" t="s">
        <v>356</v>
      </c>
      <c r="E83" s="95">
        <v>0.4</v>
      </c>
      <c r="F83" s="96">
        <v>171</v>
      </c>
      <c r="G83" s="97">
        <v>68.4</v>
      </c>
      <c r="H83" s="96">
        <v>869.27</v>
      </c>
      <c r="I83" s="96">
        <v>347.71</v>
      </c>
      <c r="J83" s="96">
        <v>894.13</v>
      </c>
      <c r="K83" s="97">
        <v>357.65</v>
      </c>
      <c r="L83" s="98"/>
      <c r="M83" s="96">
        <f t="shared" si="2"/>
        <v>5.228801169590643</v>
      </c>
      <c r="N83" s="94" t="s">
        <v>360</v>
      </c>
    </row>
    <row r="84" spans="1:14" ht="56.25">
      <c r="A84" s="91">
        <v>57</v>
      </c>
      <c r="B84" s="92" t="s">
        <v>361</v>
      </c>
      <c r="C84" s="93" t="s">
        <v>362</v>
      </c>
      <c r="D84" s="94" t="s">
        <v>356</v>
      </c>
      <c r="E84" s="95">
        <v>0.4</v>
      </c>
      <c r="F84" s="96">
        <v>256</v>
      </c>
      <c r="G84" s="97">
        <v>102.4</v>
      </c>
      <c r="H84" s="96">
        <v>1300.62</v>
      </c>
      <c r="I84" s="96">
        <v>520.25</v>
      </c>
      <c r="J84" s="96">
        <v>1337.82</v>
      </c>
      <c r="K84" s="97">
        <v>535.13</v>
      </c>
      <c r="L84" s="98"/>
      <c r="M84" s="96">
        <f t="shared" si="2"/>
        <v>5.225878906249999</v>
      </c>
      <c r="N84" s="94" t="s">
        <v>363</v>
      </c>
    </row>
    <row r="85" spans="1:14" ht="12.75">
      <c r="A85" s="91">
        <v>58</v>
      </c>
      <c r="B85" s="92" t="s">
        <v>364</v>
      </c>
      <c r="C85" s="93" t="s">
        <v>365</v>
      </c>
      <c r="D85" s="94" t="s">
        <v>346</v>
      </c>
      <c r="E85" s="95">
        <v>66.73</v>
      </c>
      <c r="F85" s="96">
        <v>19.7</v>
      </c>
      <c r="G85" s="97">
        <v>1314.58</v>
      </c>
      <c r="H85" s="96">
        <v>97.46</v>
      </c>
      <c r="I85" s="96">
        <v>6503.51</v>
      </c>
      <c r="J85" s="96">
        <v>99.74</v>
      </c>
      <c r="K85" s="97">
        <v>6655.65</v>
      </c>
      <c r="L85" s="98"/>
      <c r="M85" s="96">
        <f t="shared" si="2"/>
        <v>5.062947861674451</v>
      </c>
      <c r="N85" s="94" t="s">
        <v>366</v>
      </c>
    </row>
    <row r="86" spans="1:14" ht="33.75">
      <c r="A86" s="91">
        <v>59</v>
      </c>
      <c r="B86" s="92" t="s">
        <v>367</v>
      </c>
      <c r="C86" s="93" t="s">
        <v>368</v>
      </c>
      <c r="D86" s="94" t="s">
        <v>346</v>
      </c>
      <c r="E86" s="95">
        <v>40.04</v>
      </c>
      <c r="F86" s="96">
        <v>14.9</v>
      </c>
      <c r="G86" s="97">
        <v>596.6</v>
      </c>
      <c r="H86" s="96">
        <v>56.4</v>
      </c>
      <c r="I86" s="96">
        <v>2258.26</v>
      </c>
      <c r="J86" s="96">
        <v>58.07</v>
      </c>
      <c r="K86" s="97">
        <v>2325.12</v>
      </c>
      <c r="L86" s="98"/>
      <c r="M86" s="96">
        <f t="shared" si="2"/>
        <v>3.8972846128058998</v>
      </c>
      <c r="N86" s="94" t="s">
        <v>369</v>
      </c>
    </row>
    <row r="87" spans="1:14" ht="22.5">
      <c r="A87" s="91">
        <v>60</v>
      </c>
      <c r="B87" s="92" t="s">
        <v>370</v>
      </c>
      <c r="C87" s="93" t="s">
        <v>371</v>
      </c>
      <c r="D87" s="94" t="s">
        <v>346</v>
      </c>
      <c r="E87" s="95">
        <v>571.7</v>
      </c>
      <c r="F87" s="96">
        <v>50.6</v>
      </c>
      <c r="G87" s="97">
        <v>28928.02</v>
      </c>
      <c r="H87" s="96">
        <v>161.02</v>
      </c>
      <c r="I87" s="96">
        <v>92055.13</v>
      </c>
      <c r="J87" s="96">
        <v>164.57</v>
      </c>
      <c r="K87" s="97">
        <v>94084.67</v>
      </c>
      <c r="L87" s="98"/>
      <c r="M87" s="96">
        <f t="shared" si="2"/>
        <v>3.2523715760705363</v>
      </c>
      <c r="N87" s="94" t="s">
        <v>372</v>
      </c>
    </row>
    <row r="88" spans="1:14" ht="22.5">
      <c r="A88" s="91">
        <v>61</v>
      </c>
      <c r="B88" s="92" t="s">
        <v>373</v>
      </c>
      <c r="C88" s="93" t="s">
        <v>374</v>
      </c>
      <c r="D88" s="94" t="s">
        <v>346</v>
      </c>
      <c r="E88" s="95">
        <v>549.3</v>
      </c>
      <c r="F88" s="96">
        <v>50.6</v>
      </c>
      <c r="G88" s="97">
        <v>27794.58</v>
      </c>
      <c r="H88" s="96">
        <v>161.02</v>
      </c>
      <c r="I88" s="96">
        <v>88448.29</v>
      </c>
      <c r="J88" s="96">
        <v>164.57</v>
      </c>
      <c r="K88" s="97">
        <v>90398.3</v>
      </c>
      <c r="L88" s="98"/>
      <c r="M88" s="96">
        <f t="shared" si="2"/>
        <v>3.2523715055237385</v>
      </c>
      <c r="N88" s="94" t="s">
        <v>372</v>
      </c>
    </row>
    <row r="89" spans="1:14" ht="33.75">
      <c r="A89" s="91">
        <v>62</v>
      </c>
      <c r="B89" s="92" t="s">
        <v>375</v>
      </c>
      <c r="C89" s="93" t="s">
        <v>376</v>
      </c>
      <c r="D89" s="94" t="s">
        <v>324</v>
      </c>
      <c r="E89" s="95">
        <v>0.04033</v>
      </c>
      <c r="F89" s="96">
        <v>22257.01</v>
      </c>
      <c r="G89" s="97">
        <v>897.63</v>
      </c>
      <c r="H89" s="96">
        <v>85179.26</v>
      </c>
      <c r="I89" s="96">
        <v>3435.28</v>
      </c>
      <c r="J89" s="96">
        <v>87472.75</v>
      </c>
      <c r="K89" s="97">
        <v>3527.78</v>
      </c>
      <c r="L89" s="98"/>
      <c r="M89" s="96">
        <f t="shared" si="2"/>
        <v>3.9301048316121343</v>
      </c>
      <c r="N89" s="94" t="s">
        <v>377</v>
      </c>
    </row>
    <row r="90" spans="1:14" ht="33.75">
      <c r="A90" s="91">
        <v>63</v>
      </c>
      <c r="B90" s="92" t="s">
        <v>378</v>
      </c>
      <c r="C90" s="93" t="s">
        <v>379</v>
      </c>
      <c r="D90" s="94" t="s">
        <v>324</v>
      </c>
      <c r="E90" s="95">
        <v>0.008007</v>
      </c>
      <c r="F90" s="96">
        <v>28492</v>
      </c>
      <c r="G90" s="97">
        <v>228.14</v>
      </c>
      <c r="H90" s="96">
        <v>74283</v>
      </c>
      <c r="I90" s="96">
        <v>594.78</v>
      </c>
      <c r="J90" s="96">
        <v>76121.45</v>
      </c>
      <c r="K90" s="97">
        <v>609.5</v>
      </c>
      <c r="L90" s="98"/>
      <c r="M90" s="96">
        <f t="shared" si="2"/>
        <v>2.6716051547295523</v>
      </c>
      <c r="N90" s="94" t="s">
        <v>369</v>
      </c>
    </row>
    <row r="91" spans="1:14" ht="33.75">
      <c r="A91" s="91">
        <v>64</v>
      </c>
      <c r="B91" s="92" t="s">
        <v>380</v>
      </c>
      <c r="C91" s="93" t="s">
        <v>381</v>
      </c>
      <c r="D91" s="94" t="s">
        <v>324</v>
      </c>
      <c r="E91" s="95">
        <v>0.255</v>
      </c>
      <c r="F91" s="96">
        <v>12870</v>
      </c>
      <c r="G91" s="97">
        <v>3281.85</v>
      </c>
      <c r="H91" s="96">
        <v>80220</v>
      </c>
      <c r="I91" s="96">
        <v>20456.1</v>
      </c>
      <c r="J91" s="96">
        <v>81107.02</v>
      </c>
      <c r="K91" s="97">
        <v>20682.29</v>
      </c>
      <c r="L91" s="98"/>
      <c r="M91" s="96">
        <f t="shared" si="2"/>
        <v>6.302021725551138</v>
      </c>
      <c r="N91" s="94" t="s">
        <v>382</v>
      </c>
    </row>
    <row r="92" spans="1:14" ht="33.75">
      <c r="A92" s="91">
        <v>65</v>
      </c>
      <c r="B92" s="92" t="s">
        <v>383</v>
      </c>
      <c r="C92" s="93" t="s">
        <v>384</v>
      </c>
      <c r="D92" s="94" t="s">
        <v>324</v>
      </c>
      <c r="E92" s="95">
        <v>0.0918</v>
      </c>
      <c r="F92" s="96">
        <v>11660</v>
      </c>
      <c r="G92" s="97">
        <v>1070.39</v>
      </c>
      <c r="H92" s="96">
        <v>68145</v>
      </c>
      <c r="I92" s="96">
        <v>6255.71</v>
      </c>
      <c r="J92" s="96">
        <v>68941.46</v>
      </c>
      <c r="K92" s="97">
        <v>6328.83</v>
      </c>
      <c r="L92" s="98"/>
      <c r="M92" s="96">
        <f t="shared" si="2"/>
        <v>5.912639318379282</v>
      </c>
      <c r="N92" s="94" t="s">
        <v>385</v>
      </c>
    </row>
    <row r="93" spans="1:14" ht="22.5">
      <c r="A93" s="91">
        <v>66</v>
      </c>
      <c r="B93" s="92" t="s">
        <v>386</v>
      </c>
      <c r="C93" s="93" t="s">
        <v>387</v>
      </c>
      <c r="D93" s="94" t="s">
        <v>388</v>
      </c>
      <c r="E93" s="95">
        <v>1</v>
      </c>
      <c r="F93" s="96">
        <v>4050.9</v>
      </c>
      <c r="G93" s="97">
        <v>4050.9</v>
      </c>
      <c r="H93" s="96">
        <v>35516.04</v>
      </c>
      <c r="I93" s="96">
        <v>35516.04</v>
      </c>
      <c r="J93" s="96">
        <v>36369.96</v>
      </c>
      <c r="K93" s="97">
        <v>36369.96</v>
      </c>
      <c r="L93" s="98"/>
      <c r="M93" s="96">
        <f t="shared" si="2"/>
        <v>8.978241872176554</v>
      </c>
      <c r="N93" s="94" t="s">
        <v>389</v>
      </c>
    </row>
    <row r="94" spans="1:14" ht="33.75">
      <c r="A94" s="91">
        <v>67</v>
      </c>
      <c r="B94" s="92" t="s">
        <v>390</v>
      </c>
      <c r="C94" s="93" t="s">
        <v>391</v>
      </c>
      <c r="D94" s="94" t="s">
        <v>320</v>
      </c>
      <c r="E94" s="95">
        <v>0.5814</v>
      </c>
      <c r="F94" s="96">
        <v>627</v>
      </c>
      <c r="G94" s="97">
        <v>364.54</v>
      </c>
      <c r="H94" s="96">
        <v>2283</v>
      </c>
      <c r="I94" s="96">
        <v>1327.34</v>
      </c>
      <c r="J94" s="96">
        <v>2744.89</v>
      </c>
      <c r="K94" s="97">
        <v>1595.88</v>
      </c>
      <c r="L94" s="98"/>
      <c r="M94" s="96">
        <f t="shared" si="2"/>
        <v>4.3777911888955945</v>
      </c>
      <c r="N94" s="94" t="s">
        <v>392</v>
      </c>
    </row>
    <row r="95" spans="1:14" ht="22.5">
      <c r="A95" s="91">
        <v>68</v>
      </c>
      <c r="B95" s="92" t="s">
        <v>393</v>
      </c>
      <c r="C95" s="93" t="s">
        <v>394</v>
      </c>
      <c r="D95" s="94" t="s">
        <v>324</v>
      </c>
      <c r="E95" s="95">
        <v>0.00544</v>
      </c>
      <c r="F95" s="96">
        <v>4630</v>
      </c>
      <c r="G95" s="97">
        <v>25.19</v>
      </c>
      <c r="H95" s="96">
        <v>27966.1</v>
      </c>
      <c r="I95" s="96">
        <v>152.14</v>
      </c>
      <c r="J95" s="96">
        <v>28842.66</v>
      </c>
      <c r="K95" s="97">
        <v>156.9</v>
      </c>
      <c r="L95" s="98"/>
      <c r="M95" s="96">
        <f t="shared" si="2"/>
        <v>6.228662167526796</v>
      </c>
      <c r="N95" s="94" t="s">
        <v>395</v>
      </c>
    </row>
    <row r="96" spans="1:14" ht="45">
      <c r="A96" s="91">
        <v>69</v>
      </c>
      <c r="B96" s="92" t="s">
        <v>396</v>
      </c>
      <c r="C96" s="93" t="s">
        <v>397</v>
      </c>
      <c r="D96" s="94" t="s">
        <v>320</v>
      </c>
      <c r="E96" s="95">
        <v>6.069</v>
      </c>
      <c r="F96" s="96">
        <v>125</v>
      </c>
      <c r="G96" s="97">
        <v>758.63</v>
      </c>
      <c r="H96" s="96">
        <v>377.01</v>
      </c>
      <c r="I96" s="96">
        <v>2288.07</v>
      </c>
      <c r="J96" s="96">
        <v>608.9</v>
      </c>
      <c r="K96" s="97">
        <v>3695.41</v>
      </c>
      <c r="L96" s="98"/>
      <c r="M96" s="96">
        <f t="shared" si="2"/>
        <v>4.871162490278528</v>
      </c>
      <c r="N96" s="94" t="s">
        <v>398</v>
      </c>
    </row>
    <row r="97" spans="1:14" ht="45">
      <c r="A97" s="91">
        <v>70</v>
      </c>
      <c r="B97" s="92" t="s">
        <v>399</v>
      </c>
      <c r="C97" s="93" t="s">
        <v>400</v>
      </c>
      <c r="D97" s="94" t="s">
        <v>320</v>
      </c>
      <c r="E97" s="95">
        <v>12.6</v>
      </c>
      <c r="F97" s="96">
        <v>122</v>
      </c>
      <c r="G97" s="97">
        <v>1537.2</v>
      </c>
      <c r="H97" s="96">
        <v>333.29</v>
      </c>
      <c r="I97" s="96">
        <v>4199.45</v>
      </c>
      <c r="J97" s="96">
        <v>564.3</v>
      </c>
      <c r="K97" s="97">
        <v>7110.18</v>
      </c>
      <c r="L97" s="98"/>
      <c r="M97" s="96">
        <f t="shared" si="2"/>
        <v>4.6254098360655735</v>
      </c>
      <c r="N97" s="94" t="s">
        <v>401</v>
      </c>
    </row>
    <row r="98" spans="1:14" ht="56.25">
      <c r="A98" s="91">
        <v>71</v>
      </c>
      <c r="B98" s="92" t="s">
        <v>402</v>
      </c>
      <c r="C98" s="93" t="s">
        <v>403</v>
      </c>
      <c r="D98" s="94" t="s">
        <v>320</v>
      </c>
      <c r="E98" s="95">
        <v>43.28</v>
      </c>
      <c r="F98" s="96">
        <v>122</v>
      </c>
      <c r="G98" s="97">
        <v>5280.16</v>
      </c>
      <c r="H98" s="96">
        <v>323.37</v>
      </c>
      <c r="I98" s="96">
        <v>13995.45</v>
      </c>
      <c r="J98" s="96">
        <v>554.19</v>
      </c>
      <c r="K98" s="97">
        <v>23985.34</v>
      </c>
      <c r="L98" s="98"/>
      <c r="M98" s="96">
        <f t="shared" si="2"/>
        <v>4.5425403775643165</v>
      </c>
      <c r="N98" s="94" t="s">
        <v>404</v>
      </c>
    </row>
    <row r="99" spans="1:14" ht="33.75">
      <c r="A99" s="91">
        <v>72</v>
      </c>
      <c r="B99" s="92" t="s">
        <v>405</v>
      </c>
      <c r="C99" s="93" t="s">
        <v>406</v>
      </c>
      <c r="D99" s="94" t="s">
        <v>320</v>
      </c>
      <c r="E99" s="95">
        <v>104.245</v>
      </c>
      <c r="F99" s="96">
        <v>3.11</v>
      </c>
      <c r="G99" s="97">
        <v>324.2</v>
      </c>
      <c r="H99" s="96">
        <v>24.12</v>
      </c>
      <c r="I99" s="96">
        <v>2514.39</v>
      </c>
      <c r="J99" s="96">
        <v>24.12</v>
      </c>
      <c r="K99" s="97">
        <v>2514.39</v>
      </c>
      <c r="L99" s="98"/>
      <c r="M99" s="96">
        <f t="shared" si="2"/>
        <v>7.755675508945096</v>
      </c>
      <c r="N99" s="94" t="s">
        <v>407</v>
      </c>
    </row>
    <row r="100" spans="1:14" ht="12.75">
      <c r="A100" s="99"/>
      <c r="B100" s="100" t="s">
        <v>281</v>
      </c>
      <c r="C100" s="101" t="s">
        <v>408</v>
      </c>
      <c r="D100" s="102" t="s">
        <v>283</v>
      </c>
      <c r="E100" s="103"/>
      <c r="F100" s="104"/>
      <c r="G100" s="105">
        <v>191241</v>
      </c>
      <c r="H100" s="104"/>
      <c r="I100" s="104"/>
      <c r="J100" s="104"/>
      <c r="K100" s="105">
        <v>898996</v>
      </c>
      <c r="L100" s="106"/>
      <c r="M100" s="104">
        <f t="shared" si="2"/>
        <v>4.70085389639251</v>
      </c>
      <c r="N100" s="102"/>
    </row>
    <row r="101" spans="1:14" ht="17.25" customHeight="1">
      <c r="A101" s="200" t="s">
        <v>409</v>
      </c>
      <c r="B101" s="201"/>
      <c r="C101" s="201"/>
      <c r="D101" s="201"/>
      <c r="E101" s="201"/>
      <c r="F101" s="201"/>
      <c r="G101" s="201"/>
      <c r="H101" s="201"/>
      <c r="I101" s="201"/>
      <c r="J101" s="201"/>
      <c r="K101" s="201"/>
      <c r="L101" s="201"/>
      <c r="M101" s="201"/>
      <c r="N101" s="201"/>
    </row>
    <row r="102" spans="1:14" ht="22.5">
      <c r="A102" s="91">
        <v>74</v>
      </c>
      <c r="B102" s="92" t="s">
        <v>410</v>
      </c>
      <c r="C102" s="93" t="s">
        <v>300</v>
      </c>
      <c r="D102" s="94" t="s">
        <v>286</v>
      </c>
      <c r="E102" s="95">
        <v>0.542</v>
      </c>
      <c r="F102" s="96">
        <v>124.01</v>
      </c>
      <c r="G102" s="97">
        <v>67.21</v>
      </c>
      <c r="H102" s="96"/>
      <c r="I102" s="96"/>
      <c r="J102" s="96">
        <v>880</v>
      </c>
      <c r="K102" s="97">
        <v>476.96</v>
      </c>
      <c r="L102" s="98"/>
      <c r="M102" s="96">
        <f>IF(ISNUMBER(K102/G102),IF(NOT(K102/G102=0),K102/G102," ")," ")</f>
        <v>7.096563011456629</v>
      </c>
      <c r="N102" s="94" t="s">
        <v>287</v>
      </c>
    </row>
    <row r="103" spans="1:14" ht="12.75">
      <c r="A103" s="99"/>
      <c r="B103" s="100" t="s">
        <v>281</v>
      </c>
      <c r="C103" s="101" t="s">
        <v>316</v>
      </c>
      <c r="D103" s="102" t="s">
        <v>283</v>
      </c>
      <c r="E103" s="103"/>
      <c r="F103" s="104"/>
      <c r="G103" s="105">
        <v>25013</v>
      </c>
      <c r="H103" s="104"/>
      <c r="I103" s="104"/>
      <c r="J103" s="104"/>
      <c r="K103" s="105">
        <v>134906</v>
      </c>
      <c r="L103" s="106"/>
      <c r="M103" s="104">
        <f>IF(ISNUMBER(K103/G103),IF(NOT(K103/G103=0),K103/G103," ")," ")</f>
        <v>5.393435413584935</v>
      </c>
      <c r="N103" s="102"/>
    </row>
    <row r="104" spans="1:14" ht="17.25" customHeight="1">
      <c r="A104" s="200" t="s">
        <v>411</v>
      </c>
      <c r="B104" s="201"/>
      <c r="C104" s="201"/>
      <c r="D104" s="201"/>
      <c r="E104" s="201"/>
      <c r="F104" s="201"/>
      <c r="G104" s="201"/>
      <c r="H104" s="201"/>
      <c r="I104" s="201"/>
      <c r="J104" s="201"/>
      <c r="K104" s="201"/>
      <c r="L104" s="201"/>
      <c r="M104" s="201"/>
      <c r="N104" s="201"/>
    </row>
    <row r="105" spans="1:14" ht="33.75">
      <c r="A105" s="91">
        <v>76</v>
      </c>
      <c r="B105" s="92" t="s">
        <v>412</v>
      </c>
      <c r="C105" s="93" t="s">
        <v>336</v>
      </c>
      <c r="D105" s="94" t="s">
        <v>324</v>
      </c>
      <c r="E105" s="95">
        <v>0.573</v>
      </c>
      <c r="F105" s="96">
        <v>3030</v>
      </c>
      <c r="G105" s="97">
        <v>1736.19</v>
      </c>
      <c r="H105" s="96">
        <v>10521</v>
      </c>
      <c r="I105" s="96">
        <v>6028.53</v>
      </c>
      <c r="J105" s="96">
        <v>11023.16</v>
      </c>
      <c r="K105" s="97">
        <v>6316.27</v>
      </c>
      <c r="L105" s="98"/>
      <c r="M105" s="96">
        <f aca="true" t="shared" si="3" ref="M105:M110">IF(ISNUMBER(K105/G105),IF(NOT(K105/G105=0),K105/G105," ")," ")</f>
        <v>3.6380062089978633</v>
      </c>
      <c r="N105" s="94" t="s">
        <v>337</v>
      </c>
    </row>
    <row r="106" spans="1:14" ht="56.25">
      <c r="A106" s="91">
        <v>77</v>
      </c>
      <c r="B106" s="92" t="s">
        <v>413</v>
      </c>
      <c r="C106" s="93" t="s">
        <v>339</v>
      </c>
      <c r="D106" s="94" t="s">
        <v>324</v>
      </c>
      <c r="E106" s="95">
        <v>-0.573</v>
      </c>
      <c r="F106" s="96">
        <v>2970</v>
      </c>
      <c r="G106" s="97">
        <v>-1701.81</v>
      </c>
      <c r="H106" s="96">
        <v>8252.14</v>
      </c>
      <c r="I106" s="96">
        <v>-4728.48</v>
      </c>
      <c r="J106" s="96">
        <v>8708.92</v>
      </c>
      <c r="K106" s="97">
        <v>-4990.21</v>
      </c>
      <c r="L106" s="98"/>
      <c r="M106" s="96">
        <f t="shared" si="3"/>
        <v>2.932295614669088</v>
      </c>
      <c r="N106" s="94" t="s">
        <v>340</v>
      </c>
    </row>
    <row r="107" spans="1:14" ht="56.25">
      <c r="A107" s="91">
        <v>78</v>
      </c>
      <c r="B107" s="92" t="s">
        <v>414</v>
      </c>
      <c r="C107" s="93" t="s">
        <v>362</v>
      </c>
      <c r="D107" s="94" t="s">
        <v>356</v>
      </c>
      <c r="E107" s="95">
        <v>340</v>
      </c>
      <c r="F107" s="96">
        <v>256</v>
      </c>
      <c r="G107" s="97">
        <v>87040</v>
      </c>
      <c r="H107" s="96">
        <v>1300.62</v>
      </c>
      <c r="I107" s="96">
        <v>442210.8</v>
      </c>
      <c r="J107" s="96">
        <v>1337.82</v>
      </c>
      <c r="K107" s="97">
        <v>454858.8</v>
      </c>
      <c r="L107" s="98"/>
      <c r="M107" s="96">
        <f t="shared" si="3"/>
        <v>5.225859375</v>
      </c>
      <c r="N107" s="94" t="s">
        <v>363</v>
      </c>
    </row>
    <row r="108" spans="1:14" ht="33.75">
      <c r="A108" s="91">
        <v>79</v>
      </c>
      <c r="B108" s="92" t="s">
        <v>415</v>
      </c>
      <c r="C108" s="93" t="s">
        <v>416</v>
      </c>
      <c r="D108" s="94" t="s">
        <v>388</v>
      </c>
      <c r="E108" s="95">
        <v>17</v>
      </c>
      <c r="F108" s="96">
        <v>324.86</v>
      </c>
      <c r="G108" s="97">
        <v>5522.62</v>
      </c>
      <c r="H108" s="96">
        <v>2098.75</v>
      </c>
      <c r="I108" s="96">
        <v>35678.75</v>
      </c>
      <c r="J108" s="96">
        <v>2204.92</v>
      </c>
      <c r="K108" s="97">
        <v>37483.64</v>
      </c>
      <c r="L108" s="98"/>
      <c r="M108" s="96">
        <f t="shared" si="3"/>
        <v>6.787292987748569</v>
      </c>
      <c r="N108" s="94" t="s">
        <v>417</v>
      </c>
    </row>
    <row r="109" spans="1:14" ht="33.75">
      <c r="A109" s="91">
        <v>80</v>
      </c>
      <c r="B109" s="92" t="s">
        <v>418</v>
      </c>
      <c r="C109" s="93" t="s">
        <v>419</v>
      </c>
      <c r="D109" s="94" t="s">
        <v>320</v>
      </c>
      <c r="E109" s="95">
        <v>33.047</v>
      </c>
      <c r="F109" s="96">
        <v>97</v>
      </c>
      <c r="G109" s="97">
        <v>3205.56</v>
      </c>
      <c r="H109" s="96">
        <v>201</v>
      </c>
      <c r="I109" s="96">
        <v>6642.45</v>
      </c>
      <c r="J109" s="96">
        <v>444.32</v>
      </c>
      <c r="K109" s="97">
        <v>14683.44</v>
      </c>
      <c r="L109" s="98"/>
      <c r="M109" s="96">
        <f t="shared" si="3"/>
        <v>4.580616179388313</v>
      </c>
      <c r="N109" s="94" t="s">
        <v>420</v>
      </c>
    </row>
    <row r="110" spans="1:14" ht="56.25">
      <c r="A110" s="91">
        <v>81</v>
      </c>
      <c r="B110" s="92" t="s">
        <v>421</v>
      </c>
      <c r="C110" s="93" t="s">
        <v>422</v>
      </c>
      <c r="D110" s="94" t="s">
        <v>324</v>
      </c>
      <c r="E110" s="95">
        <v>22.12</v>
      </c>
      <c r="F110" s="96">
        <v>538</v>
      </c>
      <c r="G110" s="97">
        <v>11900.56</v>
      </c>
      <c r="H110" s="96">
        <v>2647</v>
      </c>
      <c r="I110" s="96">
        <v>58551.64</v>
      </c>
      <c r="J110" s="96">
        <v>2849.5</v>
      </c>
      <c r="K110" s="97">
        <v>63030.94</v>
      </c>
      <c r="L110" s="98"/>
      <c r="M110" s="96">
        <f t="shared" si="3"/>
        <v>5.296468401486989</v>
      </c>
      <c r="N110" s="94" t="s">
        <v>423</v>
      </c>
    </row>
    <row r="111" spans="1:14" ht="17.25" customHeight="1">
      <c r="A111" s="202" t="s">
        <v>424</v>
      </c>
      <c r="B111" s="203"/>
      <c r="C111" s="203"/>
      <c r="D111" s="203"/>
      <c r="E111" s="203"/>
      <c r="F111" s="203"/>
      <c r="G111" s="203"/>
      <c r="H111" s="203"/>
      <c r="I111" s="203"/>
      <c r="J111" s="203"/>
      <c r="K111" s="203"/>
      <c r="L111" s="203"/>
      <c r="M111" s="203"/>
      <c r="N111" s="203"/>
    </row>
    <row r="112" spans="1:14" ht="17.25" customHeight="1">
      <c r="A112" s="200" t="s">
        <v>317</v>
      </c>
      <c r="B112" s="201"/>
      <c r="C112" s="201"/>
      <c r="D112" s="201"/>
      <c r="E112" s="201"/>
      <c r="F112" s="201"/>
      <c r="G112" s="201"/>
      <c r="H112" s="201"/>
      <c r="I112" s="201"/>
      <c r="J112" s="201"/>
      <c r="K112" s="201"/>
      <c r="L112" s="201"/>
      <c r="M112" s="201"/>
      <c r="N112" s="201"/>
    </row>
    <row r="113" spans="1:14" ht="12.75">
      <c r="A113" s="91">
        <v>82</v>
      </c>
      <c r="B113" s="92" t="s">
        <v>425</v>
      </c>
      <c r="C113" s="93" t="s">
        <v>426</v>
      </c>
      <c r="D113" s="94" t="s">
        <v>356</v>
      </c>
      <c r="E113" s="95">
        <v>340</v>
      </c>
      <c r="F113" s="96"/>
      <c r="G113" s="97"/>
      <c r="H113" s="96"/>
      <c r="I113" s="96"/>
      <c r="J113" s="96"/>
      <c r="K113" s="97"/>
      <c r="L113" s="98"/>
      <c r="M113" s="96" t="str">
        <f>IF(ISNUMBER(K113/G113),IF(NOT(K113/G113=0),K113/G113," ")," ")</f>
        <v> </v>
      </c>
      <c r="N113" s="94"/>
    </row>
    <row r="114" spans="1:14" ht="12.75">
      <c r="A114" s="91">
        <v>83</v>
      </c>
      <c r="B114" s="92" t="s">
        <v>427</v>
      </c>
      <c r="C114" s="93" t="s">
        <v>428</v>
      </c>
      <c r="D114" s="94" t="s">
        <v>388</v>
      </c>
      <c r="E114" s="95">
        <v>114</v>
      </c>
      <c r="F114" s="96"/>
      <c r="G114" s="97"/>
      <c r="H114" s="96"/>
      <c r="I114" s="96"/>
      <c r="J114" s="96"/>
      <c r="K114" s="97"/>
      <c r="L114" s="98"/>
      <c r="M114" s="96" t="str">
        <f>IF(ISNUMBER(K114/G114),IF(NOT(K114/G114=0),K114/G114," ")," ")</f>
        <v> </v>
      </c>
      <c r="N114" s="94"/>
    </row>
    <row r="115" spans="1:14" ht="33.75">
      <c r="A115" s="91">
        <v>84</v>
      </c>
      <c r="B115" s="92" t="s">
        <v>429</v>
      </c>
      <c r="C115" s="93" t="s">
        <v>430</v>
      </c>
      <c r="D115" s="94" t="s">
        <v>320</v>
      </c>
      <c r="E115" s="95"/>
      <c r="F115" s="96">
        <v>116</v>
      </c>
      <c r="G115" s="97"/>
      <c r="H115" s="96">
        <v>179</v>
      </c>
      <c r="I115" s="96"/>
      <c r="J115" s="96">
        <v>421.88</v>
      </c>
      <c r="K115" s="97"/>
      <c r="L115" s="98"/>
      <c r="M115" s="96" t="str">
        <f>IF(ISNUMBER(K115/G115),IF(NOT(K115/G115=0),K115/G115," ")," ")</f>
        <v> </v>
      </c>
      <c r="N115" s="94" t="s">
        <v>431</v>
      </c>
    </row>
    <row r="116" spans="1:14" ht="12.75">
      <c r="A116" s="91">
        <v>85</v>
      </c>
      <c r="B116" s="92" t="s">
        <v>432</v>
      </c>
      <c r="C116" s="93" t="s">
        <v>433</v>
      </c>
      <c r="D116" s="94" t="s">
        <v>324</v>
      </c>
      <c r="E116" s="95">
        <v>22.12</v>
      </c>
      <c r="F116" s="96"/>
      <c r="G116" s="97"/>
      <c r="H116" s="96"/>
      <c r="I116" s="96"/>
      <c r="J116" s="96"/>
      <c r="K116" s="97"/>
      <c r="L116" s="98"/>
      <c r="M116" s="96" t="str">
        <f>IF(ISNUMBER(K116/G116),IF(NOT(K116/G116=0),K116/G116," ")," ")</f>
        <v> </v>
      </c>
      <c r="N116" s="94"/>
    </row>
    <row r="117" spans="1:14" ht="12.75">
      <c r="A117" s="107"/>
      <c r="B117" s="108" t="s">
        <v>281</v>
      </c>
      <c r="C117" s="109" t="s">
        <v>408</v>
      </c>
      <c r="D117" s="110" t="s">
        <v>283</v>
      </c>
      <c r="E117" s="111"/>
      <c r="F117" s="112"/>
      <c r="G117" s="113">
        <v>191241</v>
      </c>
      <c r="H117" s="112"/>
      <c r="I117" s="112"/>
      <c r="J117" s="112"/>
      <c r="K117" s="113">
        <v>898996</v>
      </c>
      <c r="L117" s="114"/>
      <c r="M117" s="112">
        <f>IF(ISNUMBER(K117/G117),IF(NOT(K117/G117=0),K117/G117," ")," ")</f>
        <v>4.70085389639251</v>
      </c>
      <c r="N117" s="110"/>
    </row>
    <row r="118" spans="1:14" ht="12.75">
      <c r="A118" s="204" t="s">
        <v>190</v>
      </c>
      <c r="B118" s="205"/>
      <c r="C118" s="205"/>
      <c r="D118" s="205"/>
      <c r="E118" s="205"/>
      <c r="F118" s="205"/>
      <c r="G118" s="115">
        <v>228124</v>
      </c>
      <c r="H118" s="116"/>
      <c r="I118" s="116"/>
      <c r="J118" s="116"/>
      <c r="K118" s="115">
        <v>1180234</v>
      </c>
      <c r="L118" s="117"/>
      <c r="M118" s="115">
        <f aca="true" ca="1" t="shared" si="4" ref="M118:M134">IF(ISNUMBER(INDIRECT("K"&amp;ROW())/INDIRECT("G"&amp;ROW())),INDIRECT("K"&amp;ROW())/INDIRECT("G"&amp;ROW())," ")</f>
        <v>5.173651172169522</v>
      </c>
      <c r="N118" s="118" t="s">
        <v>434</v>
      </c>
    </row>
    <row r="119" spans="1:14" ht="12.75">
      <c r="A119" s="204" t="s">
        <v>195</v>
      </c>
      <c r="B119" s="205"/>
      <c r="C119" s="205"/>
      <c r="D119" s="205"/>
      <c r="E119" s="205"/>
      <c r="F119" s="205"/>
      <c r="G119" s="115"/>
      <c r="H119" s="116"/>
      <c r="I119" s="116"/>
      <c r="J119" s="116"/>
      <c r="K119" s="115"/>
      <c r="L119" s="117"/>
      <c r="M119" s="115" t="str">
        <f ca="1" t="shared" si="4"/>
        <v> </v>
      </c>
      <c r="N119" s="118" t="s">
        <v>434</v>
      </c>
    </row>
    <row r="120" spans="1:14" ht="12.75">
      <c r="A120" s="204" t="s">
        <v>196</v>
      </c>
      <c r="B120" s="205"/>
      <c r="C120" s="205"/>
      <c r="D120" s="205"/>
      <c r="E120" s="205"/>
      <c r="F120" s="205"/>
      <c r="G120" s="115">
        <v>14354</v>
      </c>
      <c r="H120" s="116"/>
      <c r="I120" s="116"/>
      <c r="J120" s="116"/>
      <c r="K120" s="115">
        <v>178740</v>
      </c>
      <c r="L120" s="117"/>
      <c r="M120" s="115">
        <f ca="1" t="shared" si="4"/>
        <v>12.452278110631182</v>
      </c>
      <c r="N120" s="118" t="s">
        <v>434</v>
      </c>
    </row>
    <row r="121" spans="1:14" ht="12.75">
      <c r="A121" s="204" t="s">
        <v>197</v>
      </c>
      <c r="B121" s="205"/>
      <c r="C121" s="205"/>
      <c r="D121" s="205"/>
      <c r="E121" s="205"/>
      <c r="F121" s="205"/>
      <c r="G121" s="115">
        <v>191241</v>
      </c>
      <c r="H121" s="116"/>
      <c r="I121" s="116"/>
      <c r="J121" s="116"/>
      <c r="K121" s="115">
        <v>898996</v>
      </c>
      <c r="L121" s="117"/>
      <c r="M121" s="115">
        <f ca="1" t="shared" si="4"/>
        <v>4.70085389639251</v>
      </c>
      <c r="N121" s="118" t="s">
        <v>434</v>
      </c>
    </row>
    <row r="122" spans="1:14" ht="12.75">
      <c r="A122" s="204" t="s">
        <v>198</v>
      </c>
      <c r="B122" s="205"/>
      <c r="C122" s="205"/>
      <c r="D122" s="205"/>
      <c r="E122" s="205"/>
      <c r="F122" s="205"/>
      <c r="G122" s="115">
        <v>25013</v>
      </c>
      <c r="H122" s="116"/>
      <c r="I122" s="116"/>
      <c r="J122" s="116"/>
      <c r="K122" s="115">
        <v>134906</v>
      </c>
      <c r="L122" s="117"/>
      <c r="M122" s="115">
        <f ca="1" t="shared" si="4"/>
        <v>5.393435413584935</v>
      </c>
      <c r="N122" s="118" t="s">
        <v>434</v>
      </c>
    </row>
    <row r="123" spans="1:14" ht="12.75">
      <c r="A123" s="206" t="s">
        <v>199</v>
      </c>
      <c r="B123" s="201"/>
      <c r="C123" s="201"/>
      <c r="D123" s="201"/>
      <c r="E123" s="201"/>
      <c r="F123" s="201"/>
      <c r="G123" s="115">
        <v>16802</v>
      </c>
      <c r="H123" s="116"/>
      <c r="I123" s="116"/>
      <c r="J123" s="116"/>
      <c r="K123" s="115">
        <v>178554</v>
      </c>
      <c r="L123" s="117"/>
      <c r="M123" s="115">
        <f ca="1" t="shared" si="4"/>
        <v>10.626949172717534</v>
      </c>
      <c r="N123" s="118" t="s">
        <v>434</v>
      </c>
    </row>
    <row r="124" spans="1:14" ht="12.75">
      <c r="A124" s="206" t="s">
        <v>200</v>
      </c>
      <c r="B124" s="201"/>
      <c r="C124" s="201"/>
      <c r="D124" s="201"/>
      <c r="E124" s="201"/>
      <c r="F124" s="201"/>
      <c r="G124" s="115">
        <v>9645</v>
      </c>
      <c r="H124" s="116"/>
      <c r="I124" s="116"/>
      <c r="J124" s="116"/>
      <c r="K124" s="115">
        <v>81890</v>
      </c>
      <c r="L124" s="117"/>
      <c r="M124" s="115">
        <f ca="1" t="shared" si="4"/>
        <v>8.490409538621048</v>
      </c>
      <c r="N124" s="118" t="s">
        <v>434</v>
      </c>
    </row>
    <row r="125" spans="1:14" ht="12.75">
      <c r="A125" s="206" t="s">
        <v>201</v>
      </c>
      <c r="B125" s="201"/>
      <c r="C125" s="201"/>
      <c r="D125" s="201"/>
      <c r="E125" s="201"/>
      <c r="F125" s="201"/>
      <c r="G125" s="115"/>
      <c r="H125" s="116"/>
      <c r="I125" s="116"/>
      <c r="J125" s="116"/>
      <c r="K125" s="115"/>
      <c r="L125" s="117"/>
      <c r="M125" s="115" t="str">
        <f ca="1" t="shared" si="4"/>
        <v> </v>
      </c>
      <c r="N125" s="118" t="s">
        <v>434</v>
      </c>
    </row>
    <row r="126" spans="1:14" ht="12.75">
      <c r="A126" s="204" t="s">
        <v>202</v>
      </c>
      <c r="B126" s="205"/>
      <c r="C126" s="205"/>
      <c r="D126" s="205"/>
      <c r="E126" s="205"/>
      <c r="F126" s="205"/>
      <c r="G126" s="115">
        <v>2322</v>
      </c>
      <c r="H126" s="116"/>
      <c r="I126" s="116"/>
      <c r="J126" s="116"/>
      <c r="K126" s="115">
        <v>16350</v>
      </c>
      <c r="L126" s="117"/>
      <c r="M126" s="115">
        <f ca="1" t="shared" si="4"/>
        <v>7.041343669250646</v>
      </c>
      <c r="N126" s="118" t="s">
        <v>434</v>
      </c>
    </row>
    <row r="127" spans="1:14" ht="12.75">
      <c r="A127" s="204" t="s">
        <v>203</v>
      </c>
      <c r="B127" s="205"/>
      <c r="C127" s="205"/>
      <c r="D127" s="205"/>
      <c r="E127" s="205"/>
      <c r="F127" s="205"/>
      <c r="G127" s="115">
        <v>707</v>
      </c>
      <c r="H127" s="116"/>
      <c r="I127" s="116"/>
      <c r="J127" s="116"/>
      <c r="K127" s="115">
        <v>7551</v>
      </c>
      <c r="L127" s="117"/>
      <c r="M127" s="115">
        <f ca="1" t="shared" si="4"/>
        <v>10.680339462517681</v>
      </c>
      <c r="N127" s="118" t="s">
        <v>434</v>
      </c>
    </row>
    <row r="128" spans="1:14" ht="12.75">
      <c r="A128" s="204" t="s">
        <v>204</v>
      </c>
      <c r="B128" s="205"/>
      <c r="C128" s="205"/>
      <c r="D128" s="205"/>
      <c r="E128" s="205"/>
      <c r="F128" s="205"/>
      <c r="G128" s="115">
        <v>17085</v>
      </c>
      <c r="H128" s="116"/>
      <c r="I128" s="116"/>
      <c r="J128" s="116"/>
      <c r="K128" s="115">
        <v>149334</v>
      </c>
      <c r="L128" s="117"/>
      <c r="M128" s="115">
        <f ca="1" t="shared" si="4"/>
        <v>8.740649692712907</v>
      </c>
      <c r="N128" s="118" t="s">
        <v>434</v>
      </c>
    </row>
    <row r="129" spans="1:14" ht="12.75">
      <c r="A129" s="204" t="s">
        <v>205</v>
      </c>
      <c r="B129" s="205"/>
      <c r="C129" s="205"/>
      <c r="D129" s="205"/>
      <c r="E129" s="205"/>
      <c r="F129" s="205"/>
      <c r="G129" s="115">
        <v>122154</v>
      </c>
      <c r="H129" s="116"/>
      <c r="I129" s="116"/>
      <c r="J129" s="116"/>
      <c r="K129" s="115">
        <v>724108</v>
      </c>
      <c r="L129" s="117"/>
      <c r="M129" s="115">
        <f ca="1" t="shared" si="4"/>
        <v>5.927828806260949</v>
      </c>
      <c r="N129" s="118" t="s">
        <v>434</v>
      </c>
    </row>
    <row r="130" spans="1:14" ht="12.75">
      <c r="A130" s="204" t="s">
        <v>206</v>
      </c>
      <c r="B130" s="205"/>
      <c r="C130" s="205"/>
      <c r="D130" s="205"/>
      <c r="E130" s="205"/>
      <c r="F130" s="205"/>
      <c r="G130" s="115">
        <v>76281</v>
      </c>
      <c r="H130" s="116"/>
      <c r="I130" s="116"/>
      <c r="J130" s="116"/>
      <c r="K130" s="115">
        <v>352987</v>
      </c>
      <c r="L130" s="117"/>
      <c r="M130" s="115">
        <f ca="1" t="shared" si="4"/>
        <v>4.627456378390425</v>
      </c>
      <c r="N130" s="118" t="s">
        <v>434</v>
      </c>
    </row>
    <row r="131" spans="1:14" ht="12.75">
      <c r="A131" s="204" t="s">
        <v>207</v>
      </c>
      <c r="B131" s="205"/>
      <c r="C131" s="205"/>
      <c r="D131" s="205"/>
      <c r="E131" s="205"/>
      <c r="F131" s="205"/>
      <c r="G131" s="115">
        <v>5524</v>
      </c>
      <c r="H131" s="116"/>
      <c r="I131" s="116"/>
      <c r="J131" s="116"/>
      <c r="K131" s="115">
        <v>27061</v>
      </c>
      <c r="L131" s="117"/>
      <c r="M131" s="115">
        <f ca="1" t="shared" si="4"/>
        <v>4.898805213613324</v>
      </c>
      <c r="N131" s="118" t="s">
        <v>434</v>
      </c>
    </row>
    <row r="132" spans="1:14" ht="12.75">
      <c r="A132" s="204" t="s">
        <v>208</v>
      </c>
      <c r="B132" s="205"/>
      <c r="C132" s="205"/>
      <c r="D132" s="205"/>
      <c r="E132" s="205"/>
      <c r="F132" s="205"/>
      <c r="G132" s="115">
        <v>30498</v>
      </c>
      <c r="H132" s="116"/>
      <c r="I132" s="116"/>
      <c r="J132" s="116"/>
      <c r="K132" s="115">
        <v>163287</v>
      </c>
      <c r="L132" s="117"/>
      <c r="M132" s="115">
        <f ca="1" t="shared" si="4"/>
        <v>5.354023214637025</v>
      </c>
      <c r="N132" s="118" t="s">
        <v>434</v>
      </c>
    </row>
    <row r="133" spans="1:14" ht="12.75">
      <c r="A133" s="204" t="s">
        <v>209</v>
      </c>
      <c r="B133" s="205"/>
      <c r="C133" s="205"/>
      <c r="D133" s="205"/>
      <c r="E133" s="205"/>
      <c r="F133" s="205"/>
      <c r="G133" s="115">
        <v>254571</v>
      </c>
      <c r="H133" s="116"/>
      <c r="I133" s="116"/>
      <c r="J133" s="116"/>
      <c r="K133" s="115">
        <v>1440678</v>
      </c>
      <c r="L133" s="117"/>
      <c r="M133" s="115">
        <f ca="1" t="shared" si="4"/>
        <v>5.659238483566471</v>
      </c>
      <c r="N133" s="118" t="s">
        <v>434</v>
      </c>
    </row>
    <row r="134" spans="1:14" ht="12.75">
      <c r="A134" s="206" t="s">
        <v>210</v>
      </c>
      <c r="B134" s="201"/>
      <c r="C134" s="201"/>
      <c r="D134" s="201"/>
      <c r="E134" s="201"/>
      <c r="F134" s="201"/>
      <c r="G134" s="115">
        <v>254571</v>
      </c>
      <c r="H134" s="116"/>
      <c r="I134" s="116"/>
      <c r="J134" s="116"/>
      <c r="K134" s="115">
        <v>1440678</v>
      </c>
      <c r="L134" s="117"/>
      <c r="M134" s="115">
        <f ca="1" t="shared" si="4"/>
        <v>5.659238483566471</v>
      </c>
      <c r="N134" s="118" t="s">
        <v>434</v>
      </c>
    </row>
    <row r="135" spans="1:14" ht="12.75">
      <c r="A135" s="26"/>
      <c r="C135" s="12" t="s">
        <v>536</v>
      </c>
      <c r="G135" s="36"/>
      <c r="H135" s="37"/>
      <c r="I135" s="37"/>
      <c r="J135" s="37"/>
      <c r="K135" s="36">
        <v>259322</v>
      </c>
      <c r="L135" s="32"/>
      <c r="M135" s="36"/>
      <c r="N135" s="26"/>
    </row>
    <row r="136" spans="1:14" ht="12.75">
      <c r="A136" s="1"/>
      <c r="B136" s="2"/>
      <c r="C136" s="2" t="s">
        <v>436</v>
      </c>
      <c r="D136" s="2"/>
      <c r="E136" s="2"/>
      <c r="F136" s="2"/>
      <c r="G136" s="2"/>
      <c r="H136" s="2"/>
      <c r="I136" s="2"/>
      <c r="J136" s="2"/>
      <c r="K136" s="2">
        <v>1700000</v>
      </c>
      <c r="L136" s="33"/>
      <c r="M136" s="2"/>
      <c r="N136" s="2"/>
    </row>
    <row r="137" spans="1:14" ht="12.75">
      <c r="A137" s="13" t="s">
        <v>537</v>
      </c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33"/>
      <c r="M137" s="2"/>
      <c r="N137" s="2"/>
    </row>
    <row r="138" spans="1:14" ht="12.75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33"/>
      <c r="M138" s="2"/>
      <c r="N138" s="2"/>
    </row>
    <row r="139" spans="1:14" ht="12.75">
      <c r="A139" s="13" t="s">
        <v>538</v>
      </c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33"/>
      <c r="M139" s="2"/>
      <c r="N139" s="2"/>
    </row>
  </sheetData>
  <sheetProtection/>
  <mergeCells count="54">
    <mergeCell ref="J3:V3"/>
    <mergeCell ref="A124:F124"/>
    <mergeCell ref="A125:F125"/>
    <mergeCell ref="A134:F134"/>
    <mergeCell ref="A128:F128"/>
    <mergeCell ref="A129:F129"/>
    <mergeCell ref="A130:F130"/>
    <mergeCell ref="A131:F131"/>
    <mergeCell ref="A132:F132"/>
    <mergeCell ref="A133:F133"/>
    <mergeCell ref="A126:F126"/>
    <mergeCell ref="A127:F127"/>
    <mergeCell ref="A111:N111"/>
    <mergeCell ref="A112:N112"/>
    <mergeCell ref="A118:F118"/>
    <mergeCell ref="A119:F119"/>
    <mergeCell ref="A120:F120"/>
    <mergeCell ref="A121:F121"/>
    <mergeCell ref="A122:F122"/>
    <mergeCell ref="A123:F123"/>
    <mergeCell ref="A24:N24"/>
    <mergeCell ref="A25:N25"/>
    <mergeCell ref="A40:N40"/>
    <mergeCell ref="A70:N70"/>
    <mergeCell ref="A101:N101"/>
    <mergeCell ref="A104:N104"/>
    <mergeCell ref="G15:H15"/>
    <mergeCell ref="J15:K15"/>
    <mergeCell ref="A20:A22"/>
    <mergeCell ref="B20:B22"/>
    <mergeCell ref="C20:C22"/>
    <mergeCell ref="E20:E22"/>
    <mergeCell ref="M20:M22"/>
    <mergeCell ref="N20:N22"/>
    <mergeCell ref="D21:D22"/>
    <mergeCell ref="H21:I21"/>
    <mergeCell ref="J21:K21"/>
    <mergeCell ref="F20:G21"/>
    <mergeCell ref="H20:K20"/>
    <mergeCell ref="G14:H14"/>
    <mergeCell ref="J10:M10"/>
    <mergeCell ref="G12:H12"/>
    <mergeCell ref="J12:K12"/>
    <mergeCell ref="G13:H13"/>
    <mergeCell ref="J13:K13"/>
    <mergeCell ref="J14:K14"/>
    <mergeCell ref="G10:I10"/>
    <mergeCell ref="G11:H11"/>
    <mergeCell ref="J11:K11"/>
    <mergeCell ref="J9:M9"/>
    <mergeCell ref="A5:N5"/>
    <mergeCell ref="A6:N6"/>
    <mergeCell ref="A7:N7"/>
    <mergeCell ref="A8:N8"/>
  </mergeCells>
  <printOptions/>
  <pageMargins left="0.7874015748031497" right="0.3937007874015748" top="0.3937007874015748" bottom="0.3937007874015748" header="0.2362204724409449" footer="0.2362204724409449"/>
  <pageSetup fitToHeight="30000" horizontalDpi="600" verticalDpi="600" orientation="landscape" paperSize="9" scale="75" r:id="rId3"/>
  <headerFooter alignWithMargins="0">
    <oddHeader>&amp;LГРАНД-Смета</oddHeader>
    <oddFooter>&amp;R&amp;P</oddFooter>
  </headerFooter>
  <rowBreaks count="1" manualBreakCount="1">
    <brk id="103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Соседко Алексей</dc:creator>
  <cp:keywords/>
  <dc:description/>
  <cp:lastModifiedBy>User-E</cp:lastModifiedBy>
  <cp:lastPrinted>2016-08-29T03:50:42Z</cp:lastPrinted>
  <dcterms:created xsi:type="dcterms:W3CDTF">2003-01-28T12:33:10Z</dcterms:created>
  <dcterms:modified xsi:type="dcterms:W3CDTF">2016-08-29T04:13:43Z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